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0BA56BF7-1F8D-4276-A16D-E5294C4FFFB5}" xr6:coauthVersionLast="47" xr6:coauthVersionMax="47" xr10:uidLastSave="{00000000-0000-0000-0000-000000000000}"/>
  <bookViews>
    <workbookView xWindow="28680" yWindow="-120" windowWidth="29040" windowHeight="16440" tabRatio="500" xr2:uid="{00000000-000D-0000-FFFF-FFFF00000000}"/>
  </bookViews>
  <sheets>
    <sheet name="Mode d'emploi" sheetId="1" r:id="rId1"/>
    <sheet name="Pondération Acheteurs" sheetId="2" r:id="rId2"/>
    <sheet name="Pondération Vendeurs" sheetId="3" r:id="rId3"/>
    <sheet name="Tableau Acheteurs" sheetId="4" r:id="rId4"/>
    <sheet name="Tableau Vendeurs" sheetId="5" r:id="rId5"/>
    <sheet name="Synthès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6" l="1"/>
  <c r="D14" i="6"/>
  <c r="C14" i="6"/>
  <c r="G14" i="6" s="1"/>
  <c r="E13" i="6"/>
  <c r="D13" i="6"/>
  <c r="C13" i="6"/>
  <c r="G13" i="6" s="1"/>
  <c r="C7" i="6"/>
  <c r="C6" i="6"/>
  <c r="C8" i="6" s="1"/>
  <c r="T33" i="5"/>
  <c r="S33" i="5"/>
  <c r="R33" i="5"/>
  <c r="T32" i="5"/>
  <c r="S32" i="5"/>
  <c r="R32" i="5"/>
  <c r="T31" i="5"/>
  <c r="S31" i="5"/>
  <c r="R31" i="5"/>
  <c r="T30" i="5"/>
  <c r="S30" i="5"/>
  <c r="R30" i="5"/>
  <c r="T29" i="5"/>
  <c r="S29" i="5"/>
  <c r="R29" i="5"/>
  <c r="T28" i="5"/>
  <c r="S28" i="5"/>
  <c r="R28" i="5"/>
  <c r="T27" i="5"/>
  <c r="S27" i="5"/>
  <c r="R27" i="5"/>
  <c r="T26" i="5"/>
  <c r="S26" i="5"/>
  <c r="R26" i="5"/>
  <c r="T25" i="5"/>
  <c r="S25" i="5"/>
  <c r="R25" i="5"/>
  <c r="T24" i="5"/>
  <c r="S24" i="5"/>
  <c r="R24" i="5"/>
  <c r="T23" i="5"/>
  <c r="S23" i="5"/>
  <c r="R23" i="5"/>
  <c r="T22" i="5"/>
  <c r="S22" i="5"/>
  <c r="R22" i="5"/>
  <c r="T21" i="5"/>
  <c r="S21" i="5"/>
  <c r="R21" i="5"/>
  <c r="T20" i="5"/>
  <c r="S20" i="5"/>
  <c r="R20" i="5"/>
  <c r="T19" i="5"/>
  <c r="S19" i="5"/>
  <c r="R19" i="5"/>
  <c r="T18" i="5"/>
  <c r="S18" i="5"/>
  <c r="R18" i="5"/>
  <c r="T17" i="5"/>
  <c r="S17" i="5"/>
  <c r="R17" i="5"/>
  <c r="T16" i="5"/>
  <c r="S16" i="5"/>
  <c r="R16" i="5"/>
  <c r="T15" i="5"/>
  <c r="S15" i="5"/>
  <c r="R15" i="5"/>
  <c r="T14" i="5"/>
  <c r="S14" i="5"/>
  <c r="R14" i="5"/>
  <c r="T13" i="5"/>
  <c r="S13" i="5"/>
  <c r="R13" i="5"/>
  <c r="T12" i="5"/>
  <c r="S12" i="5"/>
  <c r="R12" i="5"/>
  <c r="T11" i="5"/>
  <c r="S11" i="5"/>
  <c r="R11" i="5"/>
  <c r="T10" i="5"/>
  <c r="S10" i="5"/>
  <c r="R10" i="5"/>
  <c r="T9" i="5"/>
  <c r="S9" i="5"/>
  <c r="R9" i="5"/>
  <c r="R8" i="5"/>
  <c r="R7" i="5"/>
  <c r="R6" i="5"/>
  <c r="D13" i="3"/>
  <c r="D13" i="2"/>
  <c r="T33" i="4"/>
  <c r="S33" i="4"/>
  <c r="R33" i="4"/>
  <c r="T32" i="4"/>
  <c r="S32" i="4"/>
  <c r="R32" i="4"/>
  <c r="T31" i="4"/>
  <c r="S31" i="4"/>
  <c r="R31" i="4"/>
  <c r="T30" i="4"/>
  <c r="S30" i="4"/>
  <c r="R30" i="4"/>
  <c r="T29" i="4"/>
  <c r="S29" i="4"/>
  <c r="R29" i="4"/>
  <c r="T28" i="4"/>
  <c r="S28" i="4"/>
  <c r="R28" i="4"/>
  <c r="T27" i="4"/>
  <c r="S27" i="4"/>
  <c r="R27" i="4"/>
  <c r="T26" i="4"/>
  <c r="S26" i="4"/>
  <c r="R26" i="4"/>
  <c r="T25" i="4"/>
  <c r="S25" i="4"/>
  <c r="R25" i="4"/>
  <c r="T24" i="4"/>
  <c r="S24" i="4"/>
  <c r="R24" i="4"/>
  <c r="T23" i="4"/>
  <c r="S23" i="4"/>
  <c r="R23" i="4"/>
  <c r="T22" i="4"/>
  <c r="S22" i="4"/>
  <c r="R22" i="4"/>
  <c r="T21" i="4"/>
  <c r="S21" i="4"/>
  <c r="R21" i="4"/>
  <c r="T20" i="4"/>
  <c r="S20" i="4"/>
  <c r="R20" i="4"/>
  <c r="T19" i="4"/>
  <c r="S19" i="4"/>
  <c r="R19" i="4"/>
  <c r="T18" i="4"/>
  <c r="S18" i="4"/>
  <c r="R18" i="4"/>
  <c r="T17" i="4"/>
  <c r="S17" i="4"/>
  <c r="R17" i="4"/>
  <c r="T16" i="4"/>
  <c r="S16" i="4"/>
  <c r="R16" i="4"/>
  <c r="T15" i="4"/>
  <c r="S15" i="4"/>
  <c r="R15" i="4"/>
  <c r="T14" i="4"/>
  <c r="S14" i="4"/>
  <c r="R14" i="4"/>
  <c r="T13" i="4"/>
  <c r="S13" i="4"/>
  <c r="R13" i="4"/>
  <c r="T12" i="4"/>
  <c r="S12" i="4"/>
  <c r="R12" i="4"/>
  <c r="T11" i="4"/>
  <c r="S11" i="4"/>
  <c r="R11" i="4"/>
  <c r="R10" i="4"/>
  <c r="T9" i="4"/>
  <c r="S9" i="4"/>
  <c r="R9" i="4"/>
  <c r="R8" i="4"/>
  <c r="R7" i="4"/>
  <c r="R6" i="4"/>
  <c r="F14" i="6" l="1"/>
  <c r="T8" i="5"/>
  <c r="S8" i="5"/>
  <c r="T7" i="5"/>
  <c r="S7" i="5"/>
  <c r="T6" i="5"/>
  <c r="S6" i="5"/>
  <c r="G7" i="6"/>
  <c r="T10" i="4"/>
  <c r="S10" i="4"/>
  <c r="F13" i="6"/>
  <c r="T8" i="4"/>
  <c r="S8" i="4"/>
  <c r="T7" i="4"/>
  <c r="S7" i="4"/>
  <c r="G6" i="6"/>
  <c r="G8" i="6" s="1"/>
  <c r="T6" i="4"/>
  <c r="S6" i="4"/>
  <c r="E7" i="6" l="1"/>
  <c r="F7" i="6"/>
  <c r="D7" i="6"/>
  <c r="D6" i="6"/>
  <c r="D8" i="6" s="1"/>
  <c r="E6" i="6"/>
  <c r="E8" i="6" s="1"/>
  <c r="F6" i="6"/>
  <c r="F8" i="6" s="1"/>
</calcChain>
</file>

<file path=xl/sharedStrings.xml><?xml version="1.0" encoding="utf-8"?>
<sst xmlns="http://schemas.openxmlformats.org/spreadsheetml/2006/main" count="248" uniqueCount="202">
  <si>
    <t>MODÈLE DE LEAD SCORING IMMOBILIER</t>
  </si>
  <si>
    <t>Double grille Acheteur / Vendeur  ·  Scoring négatif  ·  Zone de calibrage</t>
  </si>
  <si>
    <t>1. Double grille</t>
  </si>
  <si>
    <t>Deux grilles indépendantes - Acheteurs et Vendeurs - avec des critères et pondérations propres à chaque profil.</t>
  </si>
  <si>
    <t>2. Scoring négatif</t>
  </si>
  <si>
    <t>Cinq pénalités chiffrées permettent de retirer des points pour les signaux négatifs : hors zone (−15 pts), RDV annulés (−10), infos incohérentes (−10), inactivité &gt; 60 j (−10), budget irréaliste (−10).</t>
  </si>
  <si>
    <t>3. Zone de calibrage</t>
  </si>
  <si>
    <t>L'onglet Synthèse compare le score moyen des leads Signés et Perdus. Un écart ≥ 20 pts indique un modèle très prédictif. En dessous de 10 pts, le modèle doit être reajusté.</t>
  </si>
  <si>
    <t>COMMENT UTILISER LE MODÈLE ?</t>
  </si>
  <si>
    <t>Étape 1</t>
  </si>
  <si>
    <t>Identifiez le type de prospect : Acheteur ou Vendeur. Choisissez la grille correspondante.</t>
  </si>
  <si>
    <t>Étape 2</t>
  </si>
  <si>
    <t>Vérifiez ou ajustez les pondérations dans l'onglet 'Pondération Acheteurs' ou 'Pondération Vendeurs' (cellules jaunes, total doit rester à 100 %).</t>
  </si>
  <si>
    <t>Étape 3</t>
  </si>
  <si>
    <t>Saisissez le prospect dans le 'Tableau Acheteurs' ou 'Tableau Vendeurs'. Notez chaque critère de 0 à 10.</t>
  </si>
  <si>
    <t>Étape 4</t>
  </si>
  <si>
    <t>Cochez les pénalités éventuelles (colonnes dédiées). Le score final, le segment et l'action sont calculés automatiquement.</t>
  </si>
  <si>
    <t>Étape 5</t>
  </si>
  <si>
    <t>Mettez à jour la colonne 'Statut final' avec Signé, Perdu ou En cours lorsque la transaction se conclut.</t>
  </si>
  <si>
    <t>Étape 6</t>
  </si>
  <si>
    <t>Après 3 mois d'utilisation, consultez la zone de calibrage de l'onglet Synthèse. Ajustez les pondérations si l'écart signé/perdu est inférieur à 10 points.</t>
  </si>
  <si>
    <t>SEUILS DE SEGMENTATION</t>
  </si>
  <si>
    <t>Lead CHAUD</t>
  </si>
  <si>
    <t>Score ≥ 70 / 100</t>
  </si>
  <si>
    <t>Prise de RDV immédiate (sous 24/48 h)</t>
  </si>
  <si>
    <t>Lead TIÈDE</t>
  </si>
  <si>
    <t>Score 30 à 69</t>
  </si>
  <si>
    <t>Nurturing : emails, contenus, relances douces</t>
  </si>
  <si>
    <t>Lead FROID</t>
  </si>
  <si>
    <t>Score &lt; 30</t>
  </si>
  <si>
    <t>Réactivation : newsletter générale</t>
  </si>
  <si>
    <t>BARÈME DES PÉNALITÉS</t>
  </si>
  <si>
    <t>Hors zone géographique</t>
  </si>
  <si>
    <t>−15 pts</t>
  </si>
  <si>
    <t>Prospect en dehors de votre territoire d'intervention</t>
  </si>
  <si>
    <t>RDV annulé(s)</t>
  </si>
  <si>
    <t>−10 pts</t>
  </si>
  <si>
    <t>Annulation(s) sans raison valable ou sans report</t>
  </si>
  <si>
    <t>Informations incohérentes</t>
  </si>
  <si>
    <t>Coordonnées fausses, déclarations contradictoires</t>
  </si>
  <si>
    <t>Inactivité &gt; 60 jours</t>
  </si>
  <si>
    <t>Aucune interaction depuis plus de deux mois</t>
  </si>
  <si>
    <t>Budget / Prix irréaliste</t>
  </si>
  <si>
    <t>Capacité financière insuffisante ou estimation déconnectée du marché</t>
  </si>
  <si>
    <t>BONNES PRATIQUES</t>
  </si>
  <si>
    <t>▸  Ne sur-qualifiez pas dès le premier contact : récoltez l'essentiel, enrichissez ensuite.</t>
  </si>
  <si>
    <t>▸  Mettez à jour les pénalités dès qu'un signal négatif apparaît (RDV annulé, prospect introuvable, etc.).</t>
  </si>
  <si>
    <t>▸  Faites une revue trimestrielle de votre base pour réactualiser les scores.</t>
  </si>
  <si>
    <t>▸  Adaptez les pondérations à votre marché : un agent spécialisé en luxe ne pondère pas comme un agent généraliste.</t>
  </si>
  <si>
    <t>▸  Renseignez systématiquement le statut final (Signé / Perdu) : c'est ce qui alimente la zone de calibrage.</t>
  </si>
  <si>
    <t>▸  Visez entre 10 % et 20 % de leads classés Chauds. Au-delà de 30 %, vos seuils sont trop laxistes.</t>
  </si>
  <si>
    <t>▸  Respectez le RGPD : consentement, finalité, droit d'accès et de suppression.</t>
  </si>
  <si>
    <t>GRILLE DE PONDÉRATION — ACHETEURS</t>
  </si>
  <si>
    <t>Ajustez les pondérations en colonne D (cellules jaunes) — le total doit rester à 100 %</t>
  </si>
  <si>
    <t>Catégorie</t>
  </si>
  <si>
    <t>Critère</t>
  </si>
  <si>
    <t>Pondération (%)</t>
  </si>
  <si>
    <t>Note 0 (mauvais signal)</t>
  </si>
  <si>
    <t>Note 10 (bon signal)</t>
  </si>
  <si>
    <t>Projet</t>
  </si>
  <si>
    <t>Nature et clarté du projet (résidence principale, secondaire, investissement locatif)</t>
  </si>
  <si>
    <t>Simple curiosité, projet flou, aucune décision prise</t>
  </si>
  <si>
    <t>Projet immédiat, motivation forte (mutation, divorce, naissance, etc.)</t>
  </si>
  <si>
    <t>Capacité financière</t>
  </si>
  <si>
    <t>Solvabilité et financement (pré-accord bancaire, apport, simulation validée)</t>
  </si>
  <si>
    <t>Aucune visibilité, budget irréaliste ou non chiffré</t>
  </si>
  <si>
    <t>Pré-accord bancaire valide, apport confirmé</t>
  </si>
  <si>
    <t>Délai</t>
  </si>
  <si>
    <t>Échéance souhaitée de l'acquisition</t>
  </si>
  <si>
    <t>Plus de 12 mois ou non défini</t>
  </si>
  <si>
    <t>Moins de 1 mois, urgence forte</t>
  </si>
  <si>
    <t>Comportement digital</t>
  </si>
  <si>
    <t>Engagement (visites du site, téléchargements, ouvertures email, demandes de visite)</t>
  </si>
  <si>
    <t>Aucune interaction, visite unique sans suite</t>
  </si>
  <si>
    <t>Interactions multiples et récentes, demandes de visite effectuées</t>
  </si>
  <si>
    <t>Bien recherché</t>
  </si>
  <si>
    <t>Précision sur le bien (type, localisation, surface, nb de pièces)</t>
  </si>
  <si>
    <t>Critères très vagues ou changeants</t>
  </si>
  <si>
    <t>Critères précis et stables, périmètre clairement défini</t>
  </si>
  <si>
    <t>Vérification identité</t>
  </si>
  <si>
    <t>Cohérence des informations (email valide, téléphone joignable, données vérifiables)</t>
  </si>
  <si>
    <t>Informations incomplètes ou douteuses</t>
  </si>
  <si>
    <t>Identité et coordonnées totalement vérifiées</t>
  </si>
  <si>
    <t>Adéquation persona</t>
  </si>
  <si>
    <t>Adéquation avec votre cible idéale (profil, zone, type de bien, gamme de prix)</t>
  </si>
  <si>
    <t>Profil très éloigné de votre cible</t>
  </si>
  <si>
    <t>Profil parfaitement aligné avec votre buyer persona</t>
  </si>
  <si>
    <t>TOTAL (doit être égal à 100 %)</t>
  </si>
  <si>
    <t>← Doit afficher 100</t>
  </si>
  <si>
    <t>Légende :  Cellules jaunes = pondérations modifiables    |    Cellules rouges = note 0    |    Cellules vertes = note 10</t>
  </si>
  <si>
    <t>GRILLE DE PONDÉRATION — VENDEURS</t>
  </si>
  <si>
    <t>Motivation / Urgence</t>
  </si>
  <si>
    <t>Raison de la vente et niveau d'urgence (mutation, divorce, succession, agrandissement)</t>
  </si>
  <si>
    <t>Vente « pour voir », aucune urgence réelle, décision non prise</t>
  </si>
  <si>
    <t>Événement déclencheur avéré, décision prise, volonté de signer rapidement</t>
  </si>
  <si>
    <t>Adéquation prix</t>
  </si>
  <si>
    <t>Cohérence du prix souhaité avec le marché local (DVF, comparables récents)</t>
  </si>
  <si>
    <t>Prix très surévalué, refus catégorique d'ajustement</t>
  </si>
  <si>
    <t>Estimation alignée sur les comparables, prix réaliste et négociable</t>
  </si>
  <si>
    <t>Échéance souhaitée pour la mise en vente et la transaction</t>
  </si>
  <si>
    <t>Pas de délai, vente repoussable indéfiniment</t>
  </si>
  <si>
    <t>Mise en vente immédiate, transaction souhaitée sous 3 mois</t>
  </si>
  <si>
    <t>Bien / Mandat</t>
  </si>
  <si>
    <t>Disposition vis-à-vis de l'exclusivité et du type de mandat</t>
  </si>
  <si>
    <t>Refus de mandat, ou multi-mandats avec 5+ agences</t>
  </si>
  <si>
    <t>Ouvert au mandat exclusif ou semi-exclusif</t>
  </si>
  <si>
    <t>Vérification juridique</t>
  </si>
  <si>
    <t>Propriété confirmée, situation juridique claire (pas d'indivision bloquée, pas de litige)</t>
  </si>
  <si>
    <t>Situation juridique floue ou conflictuelle</t>
  </si>
  <si>
    <t>Propriété pleine et entière, dossier complet</t>
  </si>
  <si>
    <t>Comportement</t>
  </si>
  <si>
    <t>Engagement actif (demande d'estimation, RDV honorés, fourniture des documents)</t>
  </si>
  <si>
    <t>Aucune interaction après premier contact</t>
  </si>
  <si>
    <t>Estimation demandée, documents fournis, RDV honorés</t>
  </si>
  <si>
    <t>Adéquation du bien avec votre positionnement (type, zone, gamme de prix)</t>
  </si>
  <si>
    <t>Bien très éloigné de votre spécialité</t>
  </si>
  <si>
    <t>Bien parfaitement dans votre cœur de marché</t>
  </si>
  <si>
    <t>TABLEAU DE SCORING — ACHETEURS</t>
  </si>
  <si>
    <t>Notez chaque critère de 0 à 10  ·  Cochez les pénalités avec 1  ·  Score, segment et action calculés automatiquement</t>
  </si>
  <si>
    <t>IDENTIFICATION DU PROSPECT</t>
  </si>
  <si>
    <t>NOTATION (0 à 10)</t>
  </si>
  <si>
    <t>PÉNALITÉS (saisir 1 pour cocher)</t>
  </si>
  <si>
    <t>RÉSULTAT</t>
  </si>
  <si>
    <t>N°</t>
  </si>
  <si>
    <t>Date contact</t>
  </si>
  <si>
    <t>Nom / Prénom</t>
  </si>
  <si>
    <t>Téléphone / Email</t>
  </si>
  <si>
    <t>Source</t>
  </si>
  <si>
    <t>Projet /
Motivation</t>
  </si>
  <si>
    <t>Capacité
financière</t>
  </si>
  <si>
    <t>Comportement
digital</t>
  </si>
  <si>
    <t>Bien
recherché</t>
  </si>
  <si>
    <t>Vérification
identité</t>
  </si>
  <si>
    <t>Adéquation
persona</t>
  </si>
  <si>
    <t>Hors zone
(−15 pts)</t>
  </si>
  <si>
    <t>RDV
annulé
(−10 pts)</t>
  </si>
  <si>
    <t>Infos
incoh.
(−10 pts)</t>
  </si>
  <si>
    <t>Inactif
&gt; 60 j
(−10 pts)</t>
  </si>
  <si>
    <t>Budget
irréaliste
(−10 pts)</t>
  </si>
  <si>
    <t>Score
/ 100</t>
  </si>
  <si>
    <t>Segment</t>
  </si>
  <si>
    <t>Action recommandée</t>
  </si>
  <si>
    <t>Statut final</t>
  </si>
  <si>
    <t>04/05/2026</t>
  </si>
  <si>
    <t>Dupont Marie</t>
  </si>
  <si>
    <t>06 12 34 56 78</t>
  </si>
  <si>
    <t>Site web</t>
  </si>
  <si>
    <t>EN COURS</t>
  </si>
  <si>
    <t>03/05/2026</t>
  </si>
  <si>
    <t>Martin Paul</t>
  </si>
  <si>
    <t>p.martin@email.fr</t>
  </si>
  <si>
    <t>Recommandation</t>
  </si>
  <si>
    <t>01/05/2026</t>
  </si>
  <si>
    <t>Bernard Lucie</t>
  </si>
  <si>
    <t>06 98 76 54 32</t>
  </si>
  <si>
    <t>Portail</t>
  </si>
  <si>
    <t>PERDU</t>
  </si>
  <si>
    <t>TABLEAU DE SCORING — VENDEURS</t>
  </si>
  <si>
    <t>Motivation /
Urgence</t>
  </si>
  <si>
    <t>Adéquation
prix</t>
  </si>
  <si>
    <t>Bien /
Mandat</t>
  </si>
  <si>
    <t>Vérification
juridique</t>
  </si>
  <si>
    <t>Lefevre Jean</t>
  </si>
  <si>
    <t>06 11 22 33 44</t>
  </si>
  <si>
    <t>Pige terrain</t>
  </si>
  <si>
    <t>02/05/2026</t>
  </si>
  <si>
    <t>Garcia Sophie</t>
  </si>
  <si>
    <t>s.garcia@email.fr</t>
  </si>
  <si>
    <t>29/04/2026</t>
  </si>
  <si>
    <t>Petit Robert</t>
  </si>
  <si>
    <t>06 77 88 99 00</t>
  </si>
  <si>
    <t>Boîtage</t>
  </si>
  <si>
    <t>SYNTHÈSE DE VOTRE PORTEFEUILLE DE LEADS</t>
  </si>
  <si>
    <t>KPIs — VOTRE PIPELINE</t>
  </si>
  <si>
    <t>Total leads</t>
  </si>
  <si>
    <t>Chauds</t>
  </si>
  <si>
    <t>Tièdes</t>
  </si>
  <si>
    <t>Froids</t>
  </si>
  <si>
    <t>Score moyen</t>
  </si>
  <si>
    <t>ACHETEURS</t>
  </si>
  <si>
    <t>VENDEURS</t>
  </si>
  <si>
    <t>TOTAL</t>
  </si>
  <si>
    <t>ZONE DE CALIBRAGE — PERFORMANCE DE VOTRE MODÈLE</t>
  </si>
  <si>
    <t>Comparez le score moyen des leads SIGNÉS vs PERDUS — plus l'écart est grand, plus votre modèle est prédictif</t>
  </si>
  <si>
    <t>Nb leads SIGNÉS</t>
  </si>
  <si>
    <t>Score moy. SIGNÉS</t>
  </si>
  <si>
    <t>Nb leads PERDUS</t>
  </si>
  <si>
    <t>Score moy. PERDUS</t>
  </si>
  <si>
    <t>Écart / Diagnostic</t>
  </si>
  <si>
    <t>Écart ≥ 20 pts</t>
  </si>
  <si>
    <t>Excellent. Votre modèle distingue très bien bons et mauvais leads. Continuez ainsi.</t>
  </si>
  <si>
    <t>Écart 10 à 20 pts</t>
  </si>
  <si>
    <t>Correct. Votre modèle fonctionne mais peut être affiné (pondérations, critères, seuils).</t>
  </si>
  <si>
    <t>Écart &lt; 10 pts</t>
  </si>
  <si>
    <t>À réajuster. Votre modèle ne discrimine pas assez. Revoyez les pondérations ou augmentez le poids des pénalités.</t>
  </si>
  <si>
    <t>Données insuffisantes</t>
  </si>
  <si>
    <t>Renseignez plus de statuts SIGNÉ / PERDU (minimum 3 de chaque) pour obtenir un diagnostic fiable.</t>
  </si>
  <si>
    <t>VOS PRIORITÉS DE LA SEMAINE</t>
  </si>
  <si>
    <t>▸  Concentrez votre énergie sur les leads CHAUDS — filtrez la colonne Segment dans les tableaux.</t>
  </si>
  <si>
    <t>▸  Consacrez 30 % de votre temps au nurturing des TIÈDES (envoi de contenus, relances douces).</t>
  </si>
  <si>
    <t>▸  Automatisez la réactivation des FROIDS (newsletter générale, campagnes saisonnières).</t>
  </si>
  <si>
    <t>▸  Si + de 30 % de vos leads sont CHAUDS, remontez vos seuils. Si moins de 5 %, faites l'inverse. Cible : 10 à 20 %.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</si>
</sst>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i/>
      <sz val="11"/>
      <color rgb="FF1F5C99"/>
      <name val="Arial"/>
      <family val="2"/>
    </font>
    <font>
      <b/>
      <sz val="10"/>
      <color rgb="FFFFFFFF"/>
      <name val="Arial"/>
      <family val="2"/>
    </font>
    <font>
      <b/>
      <sz val="10"/>
      <color rgb="FF1F5C99"/>
      <name val="Arial"/>
      <family val="2"/>
    </font>
    <font>
      <sz val="10"/>
      <color rgb="FF333333"/>
      <name val="Arial"/>
      <family val="2"/>
    </font>
    <font>
      <b/>
      <sz val="10"/>
      <color rgb="FFC55A11"/>
      <name val="Arial"/>
      <family val="2"/>
    </font>
    <font>
      <sz val="10"/>
      <color rgb="FF555555"/>
      <name val="Arial"/>
      <family val="2"/>
    </font>
    <font>
      <b/>
      <sz val="14"/>
      <color rgb="FFFFFFFF"/>
      <name val="Arial"/>
      <family val="2"/>
    </font>
    <font>
      <i/>
      <sz val="10"/>
      <color rgb="FF1F5C99"/>
      <name val="Arial"/>
      <family val="2"/>
    </font>
    <font>
      <sz val="10"/>
      <color rgb="FF000000"/>
      <name val="Arial"/>
      <family val="2"/>
    </font>
    <font>
      <b/>
      <sz val="11"/>
      <color rgb="FF1F5C99"/>
      <name val="Arial"/>
      <family val="2"/>
    </font>
    <font>
      <sz val="9"/>
      <color rgb="FF555555"/>
      <name val="Arial"/>
      <family val="2"/>
    </font>
    <font>
      <sz val="9"/>
      <color rgb="FF333333"/>
      <name val="Arial"/>
      <family val="2"/>
    </font>
    <font>
      <b/>
      <sz val="11"/>
      <color rgb="FFFFFFFF"/>
      <name val="Arial"/>
      <family val="2"/>
    </font>
    <font>
      <i/>
      <sz val="9"/>
      <color rgb="FF1F5C99"/>
      <name val="Arial"/>
      <family val="2"/>
    </font>
    <font>
      <i/>
      <sz val="9"/>
      <color rgb="FF666666"/>
      <name val="Arial"/>
      <family val="2"/>
    </font>
    <font>
      <b/>
      <sz val="9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b/>
      <sz val="11"/>
      <color rgb="FFC55A11"/>
      <name val="Arial"/>
      <family val="2"/>
    </font>
    <font>
      <b/>
      <sz val="11"/>
      <color rgb="FF2E75B6"/>
      <name val="Arial"/>
      <family val="2"/>
    </font>
    <font>
      <b/>
      <sz val="9"/>
      <color rgb="FF375623"/>
      <name val="Arial"/>
      <family val="2"/>
    </font>
    <font>
      <sz val="9"/>
      <color rgb="FF444444"/>
      <name val="Arial"/>
      <family val="2"/>
    </font>
    <font>
      <b/>
      <sz val="9"/>
      <color rgb="FF7D6608"/>
      <name val="Arial"/>
      <family val="2"/>
    </font>
    <font>
      <b/>
      <sz val="9"/>
      <color rgb="FFC00000"/>
      <name val="Arial"/>
      <family val="2"/>
    </font>
    <font>
      <b/>
      <sz val="9"/>
      <color rgb="FF555555"/>
      <name val="Arial"/>
      <family val="2"/>
    </font>
    <font>
      <b/>
      <sz val="10"/>
      <color rgb="FFFF0000"/>
      <name val="Arial"/>
      <family val="2"/>
    </font>
    <font>
      <b/>
      <sz val="10"/>
      <color theme="9"/>
      <name val="Arial"/>
      <family val="2"/>
    </font>
    <font>
      <sz val="10"/>
      <color theme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1F5C99"/>
        <bgColor rgb="FF2E75B6"/>
      </patternFill>
    </fill>
    <fill>
      <patternFill patternType="solid">
        <fgColor rgb="FFD6E4F0"/>
        <bgColor rgb="FFD9D9D9"/>
      </patternFill>
    </fill>
    <fill>
      <patternFill patternType="solid">
        <fgColor rgb="FF2E75B6"/>
        <bgColor rgb="FF1F5C99"/>
      </patternFill>
    </fill>
    <fill>
      <patternFill patternType="solid">
        <fgColor rgb="FFF2F2F2"/>
        <bgColor rgb="FFEBF3FB"/>
      </patternFill>
    </fill>
    <fill>
      <patternFill patternType="solid">
        <fgColor rgb="FFFFFFFF"/>
        <bgColor rgb="FFF2F2F2"/>
      </patternFill>
    </fill>
    <fill>
      <patternFill patternType="solid">
        <fgColor rgb="FFC00000"/>
        <bgColor rgb="FF800000"/>
      </patternFill>
    </fill>
    <fill>
      <patternFill patternType="solid">
        <fgColor rgb="FFED7D31"/>
        <bgColor rgb="FFFF8080"/>
      </patternFill>
    </fill>
    <fill>
      <patternFill patternType="solid">
        <fgColor rgb="FFC55A11"/>
        <bgColor rgb="FFED7D31"/>
      </patternFill>
    </fill>
    <fill>
      <patternFill patternType="solid">
        <fgColor rgb="FFFCE4D6"/>
        <bgColor rgb="FFFDEBD0"/>
      </patternFill>
    </fill>
    <fill>
      <patternFill patternType="solid">
        <fgColor rgb="FF70AD47"/>
        <bgColor rgb="FF339966"/>
      </patternFill>
    </fill>
    <fill>
      <patternFill patternType="solid">
        <fgColor rgb="FFE2EFDA"/>
        <bgColor rgb="FFF2F2F2"/>
      </patternFill>
    </fill>
    <fill>
      <patternFill patternType="solid">
        <fgColor rgb="FFEBF3FB"/>
        <bgColor rgb="FFF2F2F2"/>
      </patternFill>
    </fill>
    <fill>
      <patternFill patternType="solid">
        <fgColor rgb="FFFFF2CC"/>
        <bgColor rgb="FFFDEBD0"/>
      </patternFill>
    </fill>
    <fill>
      <patternFill patternType="solid">
        <fgColor rgb="FFFFDCE0"/>
        <bgColor rgb="FFFCE4D6"/>
      </patternFill>
    </fill>
    <fill>
      <patternFill patternType="solid">
        <fgColor rgb="FFFDEBD0"/>
        <bgColor rgb="FFFFF2CC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rgb="FFFDEBD0"/>
      </patternFill>
    </fill>
  </fills>
  <borders count="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theme="0" tint="-0.14999847407452621"/>
      </bottom>
      <diagonal/>
    </border>
    <border>
      <left style="thin">
        <color rgb="FFCCCCCC"/>
      </left>
      <right style="thin">
        <color rgb="FFCCCCCC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23" fillId="15" borderId="1" xfId="0" applyFont="1" applyFill="1" applyBorder="1" applyAlignment="1">
      <alignment horizontal="center" vertical="center"/>
    </xf>
    <xf numFmtId="0" fontId="24" fillId="16" borderId="1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6" fillId="12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0" fontId="29" fillId="15" borderId="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3" fillId="18" borderId="1" xfId="0" applyFont="1" applyFill="1" applyBorder="1" applyAlignment="1">
      <alignment horizontal="center" vertical="center"/>
    </xf>
    <xf numFmtId="0" fontId="32" fillId="19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27" fillId="14" borderId="1" xfId="0" applyFont="1" applyFill="1" applyBorder="1" applyAlignment="1">
      <alignment horizontal="left" vertical="center" wrapText="1"/>
    </xf>
    <xf numFmtId="0" fontId="27" fillId="15" borderId="1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 wrapText="1"/>
    </xf>
    <xf numFmtId="0" fontId="3" fillId="11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5" fillId="13" borderId="0" xfId="0" applyFont="1" applyFill="1" applyAlignment="1">
      <alignment horizontal="center" vertical="center"/>
    </xf>
    <xf numFmtId="0" fontId="27" fillId="12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vertical="center" wrapText="1"/>
    </xf>
    <xf numFmtId="0" fontId="5" fillId="12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9" fillId="1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b/>
        <sz val="10"/>
        <color rgb="FFFFFFFF"/>
        <name val="Arial"/>
        <charset val="1"/>
      </font>
      <fill>
        <patternFill>
          <bgColor rgb="FF2E75B6"/>
        </patternFill>
      </fill>
    </dxf>
    <dxf>
      <font>
        <b/>
        <sz val="10"/>
        <color rgb="FFFFFFFF"/>
        <name val="Arial"/>
        <charset val="1"/>
      </font>
      <fill>
        <patternFill>
          <bgColor rgb="FFED7D31"/>
        </patternFill>
      </fill>
    </dxf>
    <dxf>
      <font>
        <b/>
        <sz val="10"/>
        <color rgb="FFFFFFFF"/>
        <name val="Arial"/>
        <charset val="1"/>
      </font>
      <fill>
        <patternFill>
          <bgColor rgb="FFC00000"/>
        </patternFill>
      </fill>
    </dxf>
    <dxf>
      <font>
        <b/>
        <sz val="10"/>
        <color rgb="FFFFFFFF"/>
        <name val="Arial"/>
        <charset val="1"/>
      </font>
      <fill>
        <patternFill>
          <bgColor rgb="FF2E75B6"/>
        </patternFill>
      </fill>
    </dxf>
    <dxf>
      <font>
        <b/>
        <sz val="10"/>
        <color rgb="FFFFFFFF"/>
        <name val="Arial"/>
        <charset val="1"/>
      </font>
      <fill>
        <patternFill>
          <bgColor rgb="FFED7D31"/>
        </patternFill>
      </fill>
    </dxf>
    <dxf>
      <font>
        <b/>
        <sz val="10"/>
        <color rgb="FFFFFFFF"/>
        <name val="Arial"/>
        <charset val="1"/>
      </font>
      <fill>
        <patternFill>
          <bgColor rgb="FFC0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D6608"/>
      <rgbColor rgb="FF800080"/>
      <rgbColor rgb="FF008080"/>
      <rgbColor rgb="FFCCCCCC"/>
      <rgbColor rgb="FF808080"/>
      <rgbColor rgb="FF9999FF"/>
      <rgbColor rgb="FF993366"/>
      <rgbColor rgb="FFFFF2CC"/>
      <rgbColor rgb="FFEBF3FB"/>
      <rgbColor rgb="FF660066"/>
      <rgbColor rgb="FFFF8080"/>
      <rgbColor rgb="FF1F5C99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DEBD0"/>
      <rgbColor rgb="FFF2F2F2"/>
      <rgbColor rgb="FFFCE4D6"/>
      <rgbColor rgb="FFCC99FF"/>
      <rgbColor rgb="FFFFDCE0"/>
      <rgbColor rgb="FF2E75B6"/>
      <rgbColor rgb="FF33CCCC"/>
      <rgbColor rgb="FF99CC00"/>
      <rgbColor rgb="FFFFCC00"/>
      <rgbColor rgb="FFFF9900"/>
      <rgbColor rgb="FFED7D31"/>
      <rgbColor rgb="FF666666"/>
      <rgbColor rgb="FF70AD47"/>
      <rgbColor rgb="FF003366"/>
      <rgbColor rgb="FF339966"/>
      <rgbColor rgb="FF375623"/>
      <rgbColor rgb="FF444444"/>
      <rgbColor rgb="FFC55A11"/>
      <rgbColor rgb="FF993366"/>
      <rgbColor rgb="FF555555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5C99"/>
  </sheetPr>
  <dimension ref="B1:E37"/>
  <sheetViews>
    <sheetView showGridLines="0" tabSelected="1" zoomScaleNormal="100" workbookViewId="0">
      <selection activeCell="F34" sqref="F34"/>
    </sheetView>
  </sheetViews>
  <sheetFormatPr baseColWidth="10" defaultColWidth="8.88671875" defaultRowHeight="14.4" x14ac:dyDescent="0.3"/>
  <cols>
    <col min="1" max="1" width="3" customWidth="1"/>
    <col min="2" max="2" width="21" customWidth="1"/>
    <col min="3" max="3" width="60" customWidth="1"/>
    <col min="4" max="5" width="20" customWidth="1"/>
  </cols>
  <sheetData>
    <row r="1" spans="2:5" ht="19.5" customHeight="1" x14ac:dyDescent="0.3"/>
    <row r="2" spans="2:5" ht="36" customHeight="1" x14ac:dyDescent="0.3">
      <c r="B2" s="78" t="s">
        <v>0</v>
      </c>
      <c r="C2" s="78"/>
      <c r="D2" s="78"/>
      <c r="E2" s="78"/>
    </row>
    <row r="3" spans="2:5" ht="21.75" customHeight="1" x14ac:dyDescent="0.3">
      <c r="B3" s="79" t="s">
        <v>1</v>
      </c>
      <c r="C3" s="79"/>
      <c r="D3" s="79"/>
      <c r="E3" s="79"/>
    </row>
    <row r="4" spans="2:5" ht="12" customHeight="1" x14ac:dyDescent="0.3"/>
    <row r="5" spans="2:5" ht="19.5" customHeight="1" x14ac:dyDescent="0.3">
      <c r="B5" s="80"/>
      <c r="C5" s="80"/>
      <c r="D5" s="80"/>
      <c r="E5" s="80"/>
    </row>
    <row r="6" spans="2:5" ht="39.75" customHeight="1" x14ac:dyDescent="0.3">
      <c r="B6" s="1" t="s">
        <v>2</v>
      </c>
      <c r="C6" s="76" t="s">
        <v>3</v>
      </c>
      <c r="D6" s="76"/>
      <c r="E6" s="76"/>
    </row>
    <row r="7" spans="2:5" ht="39.75" customHeight="1" x14ac:dyDescent="0.3">
      <c r="B7" s="1" t="s">
        <v>4</v>
      </c>
      <c r="C7" s="73" t="s">
        <v>5</v>
      </c>
      <c r="D7" s="73"/>
      <c r="E7" s="73"/>
    </row>
    <row r="8" spans="2:5" ht="39.75" customHeight="1" x14ac:dyDescent="0.3">
      <c r="B8" s="1" t="s">
        <v>6</v>
      </c>
      <c r="C8" s="73" t="s">
        <v>7</v>
      </c>
      <c r="D8" s="73"/>
      <c r="E8" s="73"/>
    </row>
    <row r="9" spans="2:5" ht="12" customHeight="1" x14ac:dyDescent="0.3"/>
    <row r="10" spans="2:5" ht="19.5" customHeight="1" x14ac:dyDescent="0.3">
      <c r="B10" s="64" t="s">
        <v>8</v>
      </c>
      <c r="C10" s="64"/>
      <c r="D10" s="64"/>
      <c r="E10" s="64"/>
    </row>
    <row r="11" spans="2:5" ht="39.75" customHeight="1" x14ac:dyDescent="0.3">
      <c r="B11" s="2" t="s">
        <v>9</v>
      </c>
      <c r="C11" s="77" t="s">
        <v>10</v>
      </c>
      <c r="D11" s="77"/>
      <c r="E11" s="77"/>
    </row>
    <row r="12" spans="2:5" ht="39.75" customHeight="1" x14ac:dyDescent="0.3">
      <c r="B12" s="3" t="s">
        <v>11</v>
      </c>
      <c r="C12" s="75" t="s">
        <v>12</v>
      </c>
      <c r="D12" s="75"/>
      <c r="E12" s="75"/>
    </row>
    <row r="13" spans="2:5" ht="39.75" customHeight="1" x14ac:dyDescent="0.3">
      <c r="B13" s="3" t="s">
        <v>13</v>
      </c>
      <c r="C13" s="75" t="s">
        <v>14</v>
      </c>
      <c r="D13" s="75"/>
      <c r="E13" s="75"/>
    </row>
    <row r="14" spans="2:5" ht="39.75" customHeight="1" x14ac:dyDescent="0.3">
      <c r="B14" s="3" t="s">
        <v>15</v>
      </c>
      <c r="C14" s="75" t="s">
        <v>16</v>
      </c>
      <c r="D14" s="75"/>
      <c r="E14" s="75"/>
    </row>
    <row r="15" spans="2:5" ht="39.75" customHeight="1" x14ac:dyDescent="0.3">
      <c r="B15" s="3" t="s">
        <v>17</v>
      </c>
      <c r="C15" s="75" t="s">
        <v>18</v>
      </c>
      <c r="D15" s="75"/>
      <c r="E15" s="75"/>
    </row>
    <row r="16" spans="2:5" ht="39.75" customHeight="1" x14ac:dyDescent="0.3">
      <c r="B16" s="4" t="s">
        <v>19</v>
      </c>
      <c r="C16" s="75" t="s">
        <v>20</v>
      </c>
      <c r="D16" s="75"/>
      <c r="E16" s="75"/>
    </row>
    <row r="17" spans="2:5" ht="12" customHeight="1" x14ac:dyDescent="0.3"/>
    <row r="18" spans="2:5" ht="19.5" customHeight="1" x14ac:dyDescent="0.3">
      <c r="B18" s="64" t="s">
        <v>21</v>
      </c>
      <c r="C18" s="64"/>
      <c r="D18" s="64"/>
      <c r="E18" s="64"/>
    </row>
    <row r="19" spans="2:5" ht="27.75" customHeight="1" x14ac:dyDescent="0.3">
      <c r="B19" s="5" t="s">
        <v>22</v>
      </c>
      <c r="C19" s="6" t="s">
        <v>23</v>
      </c>
      <c r="D19" s="76" t="s">
        <v>24</v>
      </c>
      <c r="E19" s="76"/>
    </row>
    <row r="20" spans="2:5" ht="27.75" customHeight="1" x14ac:dyDescent="0.3">
      <c r="B20" s="7" t="s">
        <v>25</v>
      </c>
      <c r="C20" s="6" t="s">
        <v>26</v>
      </c>
      <c r="D20" s="73" t="s">
        <v>27</v>
      </c>
      <c r="E20" s="73"/>
    </row>
    <row r="21" spans="2:5" ht="27.75" customHeight="1" x14ac:dyDescent="0.3">
      <c r="B21" s="8" t="s">
        <v>28</v>
      </c>
      <c r="C21" s="6" t="s">
        <v>29</v>
      </c>
      <c r="D21" s="73" t="s">
        <v>30</v>
      </c>
      <c r="E21" s="73"/>
    </row>
    <row r="22" spans="2:5" ht="12" customHeight="1" x14ac:dyDescent="0.3"/>
    <row r="23" spans="2:5" ht="19.5" customHeight="1" x14ac:dyDescent="0.3">
      <c r="B23" s="74" t="s">
        <v>31</v>
      </c>
      <c r="C23" s="74"/>
      <c r="D23" s="74"/>
      <c r="E23" s="74"/>
    </row>
    <row r="24" spans="2:5" ht="27.75" customHeight="1" x14ac:dyDescent="0.3">
      <c r="B24" s="9" t="s">
        <v>32</v>
      </c>
      <c r="C24" s="10" t="s">
        <v>33</v>
      </c>
      <c r="D24" s="71" t="s">
        <v>34</v>
      </c>
      <c r="E24" s="71"/>
    </row>
    <row r="25" spans="2:5" ht="27.75" customHeight="1" x14ac:dyDescent="0.3">
      <c r="B25" s="11" t="s">
        <v>35</v>
      </c>
      <c r="C25" s="12" t="s">
        <v>36</v>
      </c>
      <c r="D25" s="72" t="s">
        <v>37</v>
      </c>
      <c r="E25" s="72"/>
    </row>
    <row r="26" spans="2:5" ht="27.75" customHeight="1" x14ac:dyDescent="0.3">
      <c r="B26" s="9" t="s">
        <v>38</v>
      </c>
      <c r="C26" s="10" t="s">
        <v>36</v>
      </c>
      <c r="D26" s="71" t="s">
        <v>39</v>
      </c>
      <c r="E26" s="71"/>
    </row>
    <row r="27" spans="2:5" ht="27.75" customHeight="1" x14ac:dyDescent="0.3">
      <c r="B27" s="11" t="s">
        <v>40</v>
      </c>
      <c r="C27" s="12" t="s">
        <v>36</v>
      </c>
      <c r="D27" s="72" t="s">
        <v>41</v>
      </c>
      <c r="E27" s="72"/>
    </row>
    <row r="28" spans="2:5" ht="27.75" customHeight="1" x14ac:dyDescent="0.3">
      <c r="B28" s="9" t="s">
        <v>42</v>
      </c>
      <c r="C28" s="10" t="s">
        <v>36</v>
      </c>
      <c r="D28" s="71" t="s">
        <v>43</v>
      </c>
      <c r="E28" s="71"/>
    </row>
    <row r="29" spans="2:5" ht="12" customHeight="1" x14ac:dyDescent="0.3"/>
    <row r="30" spans="2:5" ht="19.5" customHeight="1" x14ac:dyDescent="0.3">
      <c r="B30" s="62" t="s">
        <v>44</v>
      </c>
      <c r="C30" s="62"/>
      <c r="D30" s="62"/>
      <c r="E30" s="62"/>
    </row>
    <row r="31" spans="2:5" ht="31.5" customHeight="1" x14ac:dyDescent="0.3">
      <c r="B31" s="70" t="s">
        <v>45</v>
      </c>
      <c r="C31" s="70"/>
      <c r="D31" s="70"/>
      <c r="E31" s="70"/>
    </row>
    <row r="32" spans="2:5" ht="31.5" customHeight="1" x14ac:dyDescent="0.3">
      <c r="B32" s="69" t="s">
        <v>46</v>
      </c>
      <c r="C32" s="69"/>
      <c r="D32" s="69"/>
      <c r="E32" s="69"/>
    </row>
    <row r="33" spans="2:5" ht="31.5" customHeight="1" x14ac:dyDescent="0.3">
      <c r="B33" s="70" t="s">
        <v>47</v>
      </c>
      <c r="C33" s="70"/>
      <c r="D33" s="70"/>
      <c r="E33" s="70"/>
    </row>
    <row r="34" spans="2:5" ht="31.5" customHeight="1" x14ac:dyDescent="0.3">
      <c r="B34" s="69" t="s">
        <v>48</v>
      </c>
      <c r="C34" s="69"/>
      <c r="D34" s="69"/>
      <c r="E34" s="69"/>
    </row>
    <row r="35" spans="2:5" ht="31.5" customHeight="1" x14ac:dyDescent="0.3">
      <c r="B35" s="70" t="s">
        <v>49</v>
      </c>
      <c r="C35" s="70"/>
      <c r="D35" s="70"/>
      <c r="E35" s="70"/>
    </row>
    <row r="36" spans="2:5" ht="31.5" customHeight="1" x14ac:dyDescent="0.3">
      <c r="B36" s="69" t="s">
        <v>50</v>
      </c>
      <c r="C36" s="69"/>
      <c r="D36" s="69"/>
      <c r="E36" s="69"/>
    </row>
    <row r="37" spans="2:5" ht="31.5" customHeight="1" x14ac:dyDescent="0.3">
      <c r="B37" s="68" t="s">
        <v>51</v>
      </c>
      <c r="C37" s="68"/>
      <c r="D37" s="68"/>
      <c r="E37" s="68"/>
    </row>
  </sheetData>
  <mergeCells count="31">
    <mergeCell ref="B2:E2"/>
    <mergeCell ref="B3:E3"/>
    <mergeCell ref="B5:E5"/>
    <mergeCell ref="C6:E6"/>
    <mergeCell ref="C7:E7"/>
    <mergeCell ref="C8:E8"/>
    <mergeCell ref="B10:E10"/>
    <mergeCell ref="C11:E11"/>
    <mergeCell ref="C12:E12"/>
    <mergeCell ref="C13:E13"/>
    <mergeCell ref="C14:E14"/>
    <mergeCell ref="C15:E15"/>
    <mergeCell ref="C16:E16"/>
    <mergeCell ref="B18:E18"/>
    <mergeCell ref="D19:E19"/>
    <mergeCell ref="D20:E20"/>
    <mergeCell ref="D21:E21"/>
    <mergeCell ref="B23:E23"/>
    <mergeCell ref="D24:E24"/>
    <mergeCell ref="D25:E25"/>
    <mergeCell ref="D26:E26"/>
    <mergeCell ref="D27:E27"/>
    <mergeCell ref="D28:E28"/>
    <mergeCell ref="B30:E30"/>
    <mergeCell ref="B31:E31"/>
    <mergeCell ref="B37:E37"/>
    <mergeCell ref="B32:E32"/>
    <mergeCell ref="B33:E33"/>
    <mergeCell ref="B34:E34"/>
    <mergeCell ref="B35:E35"/>
    <mergeCell ref="B36:E3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2:F15"/>
  <sheetViews>
    <sheetView showGridLines="0" topLeftCell="A4" zoomScaleNormal="100" workbookViewId="0">
      <selection activeCell="C8" sqref="C8"/>
    </sheetView>
  </sheetViews>
  <sheetFormatPr baseColWidth="10" defaultColWidth="8.88671875" defaultRowHeight="14.4" x14ac:dyDescent="0.3"/>
  <cols>
    <col min="1" max="1" width="3" customWidth="1"/>
    <col min="2" max="2" width="21.77734375" customWidth="1"/>
    <col min="3" max="3" width="71.5546875" customWidth="1"/>
    <col min="4" max="4" width="22" customWidth="1"/>
    <col min="5" max="5" width="38.77734375" customWidth="1"/>
    <col min="6" max="6" width="48.5546875" customWidth="1"/>
  </cols>
  <sheetData>
    <row r="2" spans="1:6" ht="31.5" customHeight="1" x14ac:dyDescent="0.3">
      <c r="B2" s="63" t="s">
        <v>52</v>
      </c>
      <c r="C2" s="63"/>
      <c r="D2" s="63"/>
      <c r="E2" s="63"/>
      <c r="F2" s="63"/>
    </row>
    <row r="3" spans="1:6" ht="19.5" customHeight="1" x14ac:dyDescent="0.3">
      <c r="B3" s="81" t="s">
        <v>53</v>
      </c>
      <c r="C3" s="81"/>
      <c r="D3" s="81"/>
      <c r="E3" s="81"/>
      <c r="F3" s="81"/>
    </row>
    <row r="4" spans="1:6" ht="12" customHeight="1" x14ac:dyDescent="0.3"/>
    <row r="5" spans="1:6" ht="27.75" customHeight="1" x14ac:dyDescent="0.3">
      <c r="A5" s="13"/>
      <c r="B5" s="13" t="s">
        <v>54</v>
      </c>
      <c r="C5" s="13" t="s">
        <v>55</v>
      </c>
      <c r="D5" s="13" t="s">
        <v>56</v>
      </c>
      <c r="E5" s="13" t="s">
        <v>57</v>
      </c>
      <c r="F5" s="13" t="s">
        <v>58</v>
      </c>
    </row>
    <row r="6" spans="1:6" ht="48" customHeight="1" x14ac:dyDescent="0.3">
      <c r="B6" s="1" t="s">
        <v>59</v>
      </c>
      <c r="C6" s="14" t="s">
        <v>60</v>
      </c>
      <c r="D6" s="15">
        <v>20</v>
      </c>
      <c r="E6" s="16" t="s">
        <v>61</v>
      </c>
      <c r="F6" s="17" t="s">
        <v>62</v>
      </c>
    </row>
    <row r="7" spans="1:6" ht="48" customHeight="1" x14ac:dyDescent="0.3">
      <c r="B7" s="18" t="s">
        <v>63</v>
      </c>
      <c r="C7" s="19" t="s">
        <v>64</v>
      </c>
      <c r="D7" s="15">
        <v>20</v>
      </c>
      <c r="E7" s="16" t="s">
        <v>65</v>
      </c>
      <c r="F7" s="17" t="s">
        <v>66</v>
      </c>
    </row>
    <row r="8" spans="1:6" ht="48" customHeight="1" x14ac:dyDescent="0.3">
      <c r="B8" s="1" t="s">
        <v>67</v>
      </c>
      <c r="C8" s="14" t="s">
        <v>68</v>
      </c>
      <c r="D8" s="15">
        <v>15</v>
      </c>
      <c r="E8" s="16" t="s">
        <v>69</v>
      </c>
      <c r="F8" s="17" t="s">
        <v>70</v>
      </c>
    </row>
    <row r="9" spans="1:6" ht="48" customHeight="1" x14ac:dyDescent="0.3">
      <c r="B9" s="18" t="s">
        <v>71</v>
      </c>
      <c r="C9" s="19" t="s">
        <v>72</v>
      </c>
      <c r="D9" s="15">
        <v>15</v>
      </c>
      <c r="E9" s="16" t="s">
        <v>73</v>
      </c>
      <c r="F9" s="17" t="s">
        <v>74</v>
      </c>
    </row>
    <row r="10" spans="1:6" ht="48" customHeight="1" x14ac:dyDescent="0.3">
      <c r="B10" s="1" t="s">
        <v>75</v>
      </c>
      <c r="C10" s="14" t="s">
        <v>76</v>
      </c>
      <c r="D10" s="15">
        <v>10</v>
      </c>
      <c r="E10" s="16" t="s">
        <v>77</v>
      </c>
      <c r="F10" s="17" t="s">
        <v>78</v>
      </c>
    </row>
    <row r="11" spans="1:6" ht="48" customHeight="1" x14ac:dyDescent="0.3">
      <c r="B11" s="18" t="s">
        <v>79</v>
      </c>
      <c r="C11" s="19" t="s">
        <v>80</v>
      </c>
      <c r="D11" s="15">
        <v>10</v>
      </c>
      <c r="E11" s="16" t="s">
        <v>81</v>
      </c>
      <c r="F11" s="17" t="s">
        <v>82</v>
      </c>
    </row>
    <row r="12" spans="1:6" ht="48" customHeight="1" x14ac:dyDescent="0.3">
      <c r="B12" s="1" t="s">
        <v>83</v>
      </c>
      <c r="C12" s="14" t="s">
        <v>84</v>
      </c>
      <c r="D12" s="15">
        <v>10</v>
      </c>
      <c r="E12" s="16" t="s">
        <v>85</v>
      </c>
      <c r="F12" s="17" t="s">
        <v>86</v>
      </c>
    </row>
    <row r="13" spans="1:6" ht="27.75" customHeight="1" x14ac:dyDescent="0.3">
      <c r="B13" s="20"/>
      <c r="C13" s="21" t="s">
        <v>87</v>
      </c>
      <c r="D13" s="22">
        <f>SUM(D6:D12)</f>
        <v>100</v>
      </c>
      <c r="E13" s="23" t="s">
        <v>88</v>
      </c>
      <c r="F13" s="23" t="s">
        <v>88</v>
      </c>
    </row>
    <row r="15" spans="1:6" ht="19.5" customHeight="1" x14ac:dyDescent="0.3">
      <c r="B15" s="82" t="s">
        <v>89</v>
      </c>
      <c r="C15" s="82"/>
      <c r="D15" s="82"/>
      <c r="E15" s="82"/>
      <c r="F15" s="82"/>
    </row>
  </sheetData>
  <mergeCells count="3">
    <mergeCell ref="B2:F2"/>
    <mergeCell ref="B3:F3"/>
    <mergeCell ref="B15:F1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75B6"/>
  </sheetPr>
  <dimension ref="A2:F15"/>
  <sheetViews>
    <sheetView showGridLines="0" zoomScaleNormal="100" workbookViewId="0">
      <selection activeCell="C8" sqref="C8"/>
    </sheetView>
  </sheetViews>
  <sheetFormatPr baseColWidth="10" defaultColWidth="8.88671875" defaultRowHeight="14.4" x14ac:dyDescent="0.3"/>
  <cols>
    <col min="1" max="1" width="3" customWidth="1"/>
    <col min="2" max="2" width="23.77734375" customWidth="1"/>
    <col min="3" max="3" width="76.5546875" customWidth="1"/>
    <col min="4" max="4" width="22.5546875" customWidth="1"/>
    <col min="5" max="5" width="40.109375" customWidth="1"/>
    <col min="6" max="6" width="39.6640625" customWidth="1"/>
  </cols>
  <sheetData>
    <row r="2" spans="1:6" ht="31.5" customHeight="1" x14ac:dyDescent="0.3">
      <c r="B2" s="63" t="s">
        <v>90</v>
      </c>
      <c r="C2" s="63"/>
      <c r="D2" s="63"/>
      <c r="E2" s="63"/>
    </row>
    <row r="3" spans="1:6" ht="19.5" customHeight="1" x14ac:dyDescent="0.3">
      <c r="B3" s="81" t="s">
        <v>53</v>
      </c>
      <c r="C3" s="81"/>
      <c r="D3" s="81"/>
      <c r="E3" s="81"/>
    </row>
    <row r="4" spans="1:6" ht="12" customHeight="1" x14ac:dyDescent="0.3"/>
    <row r="5" spans="1:6" ht="27.75" customHeight="1" x14ac:dyDescent="0.3">
      <c r="A5" s="13"/>
      <c r="B5" s="13" t="s">
        <v>54</v>
      </c>
      <c r="C5" s="13" t="s">
        <v>55</v>
      </c>
      <c r="D5" s="13" t="s">
        <v>56</v>
      </c>
      <c r="E5" s="13" t="s">
        <v>57</v>
      </c>
      <c r="F5" s="13" t="s">
        <v>58</v>
      </c>
    </row>
    <row r="6" spans="1:6" ht="48" customHeight="1" x14ac:dyDescent="0.3">
      <c r="B6" s="1" t="s">
        <v>91</v>
      </c>
      <c r="C6" s="14" t="s">
        <v>92</v>
      </c>
      <c r="D6" s="15">
        <v>25</v>
      </c>
      <c r="E6" s="16" t="s">
        <v>93</v>
      </c>
      <c r="F6" s="17" t="s">
        <v>94</v>
      </c>
    </row>
    <row r="7" spans="1:6" ht="48" customHeight="1" x14ac:dyDescent="0.3">
      <c r="B7" s="18" t="s">
        <v>95</v>
      </c>
      <c r="C7" s="19" t="s">
        <v>96</v>
      </c>
      <c r="D7" s="15">
        <v>20</v>
      </c>
      <c r="E7" s="16" t="s">
        <v>97</v>
      </c>
      <c r="F7" s="17" t="s">
        <v>98</v>
      </c>
    </row>
    <row r="8" spans="1:6" ht="48" customHeight="1" x14ac:dyDescent="0.3">
      <c r="B8" s="1" t="s">
        <v>67</v>
      </c>
      <c r="C8" s="14" t="s">
        <v>99</v>
      </c>
      <c r="D8" s="15">
        <v>15</v>
      </c>
      <c r="E8" s="16" t="s">
        <v>100</v>
      </c>
      <c r="F8" s="17" t="s">
        <v>101</v>
      </c>
    </row>
    <row r="9" spans="1:6" ht="48" customHeight="1" x14ac:dyDescent="0.3">
      <c r="B9" s="18" t="s">
        <v>102</v>
      </c>
      <c r="C9" s="19" t="s">
        <v>103</v>
      </c>
      <c r="D9" s="15">
        <v>10</v>
      </c>
      <c r="E9" s="16" t="s">
        <v>104</v>
      </c>
      <c r="F9" s="17" t="s">
        <v>105</v>
      </c>
    </row>
    <row r="10" spans="1:6" ht="48" customHeight="1" x14ac:dyDescent="0.3">
      <c r="B10" s="1" t="s">
        <v>106</v>
      </c>
      <c r="C10" s="14" t="s">
        <v>107</v>
      </c>
      <c r="D10" s="15">
        <v>10</v>
      </c>
      <c r="E10" s="16" t="s">
        <v>108</v>
      </c>
      <c r="F10" s="17" t="s">
        <v>109</v>
      </c>
    </row>
    <row r="11" spans="1:6" ht="48" customHeight="1" x14ac:dyDescent="0.3">
      <c r="B11" s="18" t="s">
        <v>110</v>
      </c>
      <c r="C11" s="19" t="s">
        <v>111</v>
      </c>
      <c r="D11" s="15">
        <v>10</v>
      </c>
      <c r="E11" s="16" t="s">
        <v>112</v>
      </c>
      <c r="F11" s="17" t="s">
        <v>113</v>
      </c>
    </row>
    <row r="12" spans="1:6" ht="48" customHeight="1" x14ac:dyDescent="0.3">
      <c r="B12" s="1" t="s">
        <v>83</v>
      </c>
      <c r="C12" s="14" t="s">
        <v>114</v>
      </c>
      <c r="D12" s="15">
        <v>10</v>
      </c>
      <c r="E12" s="16" t="s">
        <v>115</v>
      </c>
      <c r="F12" s="17" t="s">
        <v>116</v>
      </c>
    </row>
    <row r="13" spans="1:6" ht="27.75" customHeight="1" x14ac:dyDescent="0.3">
      <c r="B13" s="20"/>
      <c r="C13" s="21" t="s">
        <v>87</v>
      </c>
      <c r="D13" s="22">
        <f>SUM(D6:D12)</f>
        <v>100</v>
      </c>
      <c r="E13" s="23" t="s">
        <v>88</v>
      </c>
      <c r="F13" s="24"/>
    </row>
    <row r="15" spans="1:6" ht="19.5" customHeight="1" x14ac:dyDescent="0.3">
      <c r="B15" s="82" t="s">
        <v>89</v>
      </c>
      <c r="C15" s="82"/>
      <c r="D15" s="82"/>
      <c r="E15" s="82"/>
      <c r="F15" s="82"/>
    </row>
  </sheetData>
  <mergeCells count="3">
    <mergeCell ref="B2:E2"/>
    <mergeCell ref="B3:E3"/>
    <mergeCell ref="B15:F15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AD47"/>
  </sheetPr>
  <dimension ref="A1:U33"/>
  <sheetViews>
    <sheetView showGridLines="0" topLeftCell="D1" zoomScaleNormal="100" workbookViewId="0">
      <selection activeCell="J14" sqref="J14"/>
    </sheetView>
  </sheetViews>
  <sheetFormatPr baseColWidth="10" defaultColWidth="8.88671875" defaultRowHeight="14.4" x14ac:dyDescent="0.3"/>
  <cols>
    <col min="1" max="1" width="5" customWidth="1"/>
    <col min="2" max="2" width="13" customWidth="1"/>
    <col min="3" max="3" width="20" customWidth="1"/>
    <col min="4" max="4" width="24" customWidth="1"/>
    <col min="5" max="5" width="16" customWidth="1"/>
    <col min="6" max="17" width="12" customWidth="1"/>
    <col min="18" max="19" width="13" customWidth="1"/>
    <col min="20" max="20" width="28" style="54" customWidth="1"/>
    <col min="21" max="21" width="16" customWidth="1"/>
  </cols>
  <sheetData>
    <row r="1" spans="1:21" ht="31.5" customHeight="1" x14ac:dyDescent="0.3">
      <c r="A1" s="63" t="s">
        <v>117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9.5" customHeight="1" x14ac:dyDescent="0.3">
      <c r="A2" s="81" t="s">
        <v>118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9.75" customHeight="1" x14ac:dyDescent="0.3"/>
    <row r="4" spans="1:21" ht="19.5" customHeight="1" x14ac:dyDescent="0.3">
      <c r="A4" s="83" t="s">
        <v>119</v>
      </c>
      <c r="B4" s="83"/>
      <c r="C4" s="83"/>
      <c r="D4" s="83"/>
      <c r="E4" s="83"/>
      <c r="F4" s="83" t="s">
        <v>120</v>
      </c>
      <c r="G4" s="83"/>
      <c r="H4" s="83"/>
      <c r="I4" s="83"/>
      <c r="J4" s="83"/>
      <c r="K4" s="83"/>
      <c r="L4" s="83"/>
      <c r="M4" s="84" t="s">
        <v>121</v>
      </c>
      <c r="N4" s="84"/>
      <c r="O4" s="84"/>
      <c r="P4" s="84"/>
      <c r="Q4" s="84"/>
      <c r="R4" s="85" t="s">
        <v>122</v>
      </c>
      <c r="S4" s="85"/>
      <c r="T4" s="85"/>
      <c r="U4" s="85"/>
    </row>
    <row r="5" spans="1:21" ht="48" customHeight="1" x14ac:dyDescent="0.3">
      <c r="A5" s="25" t="s">
        <v>123</v>
      </c>
      <c r="B5" s="25" t="s">
        <v>124</v>
      </c>
      <c r="C5" s="25" t="s">
        <v>125</v>
      </c>
      <c r="D5" s="25" t="s">
        <v>126</v>
      </c>
      <c r="E5" s="25" t="s">
        <v>127</v>
      </c>
      <c r="F5" s="25" t="s">
        <v>128</v>
      </c>
      <c r="G5" s="25" t="s">
        <v>129</v>
      </c>
      <c r="H5" s="25" t="s">
        <v>67</v>
      </c>
      <c r="I5" s="25" t="s">
        <v>130</v>
      </c>
      <c r="J5" s="25" t="s">
        <v>131</v>
      </c>
      <c r="K5" s="25" t="s">
        <v>132</v>
      </c>
      <c r="L5" s="25" t="s">
        <v>133</v>
      </c>
      <c r="M5" s="26" t="s">
        <v>134</v>
      </c>
      <c r="N5" s="26" t="s">
        <v>135</v>
      </c>
      <c r="O5" s="26" t="s">
        <v>136</v>
      </c>
      <c r="P5" s="26" t="s">
        <v>137</v>
      </c>
      <c r="Q5" s="26" t="s">
        <v>138</v>
      </c>
      <c r="R5" s="27" t="s">
        <v>139</v>
      </c>
      <c r="S5" s="27" t="s">
        <v>140</v>
      </c>
      <c r="T5" s="27" t="s">
        <v>141</v>
      </c>
      <c r="U5" s="27" t="s">
        <v>142</v>
      </c>
    </row>
    <row r="6" spans="1:21" ht="21.75" customHeight="1" x14ac:dyDescent="0.3">
      <c r="A6" s="28">
        <v>1</v>
      </c>
      <c r="B6" s="28" t="s">
        <v>143</v>
      </c>
      <c r="C6" s="28" t="s">
        <v>144</v>
      </c>
      <c r="D6" s="28" t="s">
        <v>145</v>
      </c>
      <c r="E6" s="28" t="s">
        <v>146</v>
      </c>
      <c r="F6" s="47">
        <v>9</v>
      </c>
      <c r="G6" s="47">
        <v>8</v>
      </c>
      <c r="H6" s="47">
        <v>9</v>
      </c>
      <c r="I6" s="47">
        <v>7</v>
      </c>
      <c r="J6" s="47">
        <v>8</v>
      </c>
      <c r="K6" s="47">
        <v>8</v>
      </c>
      <c r="L6" s="47">
        <v>9</v>
      </c>
      <c r="M6" s="55">
        <v>0</v>
      </c>
      <c r="N6" s="55">
        <v>0</v>
      </c>
      <c r="O6" s="55">
        <v>0</v>
      </c>
      <c r="P6" s="55">
        <v>0</v>
      </c>
      <c r="Q6" s="55">
        <v>0</v>
      </c>
      <c r="R6" s="30">
        <f>MAX(0, (F6*'Pondération Acheteurs'!$D$6 + G6*'Pondération Acheteurs'!$D$7 + H6*'Pondération Acheteurs'!$D$8 + I6*'Pondération Acheteurs'!$D$9 + J6*'Pondération Acheteurs'!$D$10 + K6*'Pondération Acheteurs'!$D$11 + L6*'Pondération Acheteurs'!$D$12)/10 - M6*15 - N6*10 - O6*10 - P6*10 - Q6*10)</f>
        <v>83</v>
      </c>
      <c r="S6" s="31" t="str">
        <f t="shared" ref="S6:S33" si="0">IF(F6="","",IF(R6&gt;=70,"CHAUD",IF(R6&gt;=30,"TIÈDE","FROID")))</f>
        <v>CHAUD</v>
      </c>
      <c r="T6" s="52" t="str">
        <f t="shared" ref="T6:T33" si="1">IF(F6="","",IF(R6&gt;=70,"RDV immédiat (24/48 h)",IF(R6&gt;=30,"Nurturing : emails et contenus","Réactivation : newsletter")))</f>
        <v>RDV immédiat (24/48 h)</v>
      </c>
      <c r="U6" s="50" t="s">
        <v>147</v>
      </c>
    </row>
    <row r="7" spans="1:21" ht="21.75" customHeight="1" x14ac:dyDescent="0.3">
      <c r="A7" s="29">
        <v>2</v>
      </c>
      <c r="B7" s="29" t="s">
        <v>148</v>
      </c>
      <c r="C7" s="29" t="s">
        <v>149</v>
      </c>
      <c r="D7" s="29" t="s">
        <v>150</v>
      </c>
      <c r="E7" s="29" t="s">
        <v>151</v>
      </c>
      <c r="F7" s="47">
        <v>7</v>
      </c>
      <c r="G7" s="47">
        <v>6</v>
      </c>
      <c r="H7" s="47">
        <v>5</v>
      </c>
      <c r="I7" s="47">
        <v>6</v>
      </c>
      <c r="J7" s="47">
        <v>7</v>
      </c>
      <c r="K7" s="47">
        <v>8</v>
      </c>
      <c r="L7" s="47">
        <v>7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32">
        <f>MAX(0, (F7*'Pondération Acheteurs'!$D$6 + G7*'Pondération Acheteurs'!$D$7 + H7*'Pondération Acheteurs'!$D$8 + I7*'Pondération Acheteurs'!$D$9 + J7*'Pondération Acheteurs'!$D$10 + K7*'Pondération Acheteurs'!$D$11 + L7*'Pondération Acheteurs'!$D$12)/10 - M7*15 - N7*10 - O7*10 - P7*10 - Q7*10)</f>
        <v>64.5</v>
      </c>
      <c r="S7" s="33" t="str">
        <f t="shared" si="0"/>
        <v>TIÈDE</v>
      </c>
      <c r="T7" s="53" t="str">
        <f t="shared" si="1"/>
        <v>Nurturing : emails et contenus</v>
      </c>
      <c r="U7" s="51" t="s">
        <v>147</v>
      </c>
    </row>
    <row r="8" spans="1:21" ht="21.75" customHeight="1" x14ac:dyDescent="0.3">
      <c r="A8" s="28">
        <v>3</v>
      </c>
      <c r="B8" s="28" t="s">
        <v>152</v>
      </c>
      <c r="C8" s="28" t="s">
        <v>153</v>
      </c>
      <c r="D8" s="28" t="s">
        <v>154</v>
      </c>
      <c r="E8" s="28" t="s">
        <v>155</v>
      </c>
      <c r="F8" s="47">
        <v>3</v>
      </c>
      <c r="G8" s="47">
        <v>2</v>
      </c>
      <c r="H8" s="47">
        <v>1</v>
      </c>
      <c r="I8" s="47">
        <v>2</v>
      </c>
      <c r="J8" s="47">
        <v>4</v>
      </c>
      <c r="K8" s="47">
        <v>5</v>
      </c>
      <c r="L8" s="47">
        <v>4</v>
      </c>
      <c r="M8" s="55">
        <v>0</v>
      </c>
      <c r="N8" s="56">
        <v>1</v>
      </c>
      <c r="O8" s="55">
        <v>0</v>
      </c>
      <c r="P8" s="55">
        <v>0</v>
      </c>
      <c r="Q8" s="55">
        <v>0</v>
      </c>
      <c r="R8" s="30">
        <f>MAX(0, (F8*'Pondération Acheteurs'!$D$6 + G8*'Pondération Acheteurs'!$D$7 + H8*'Pondération Acheteurs'!$D$8 + I8*'Pondération Acheteurs'!$D$9 + J8*'Pondération Acheteurs'!$D$10 + K8*'Pondération Acheteurs'!$D$11 + L8*'Pondération Acheteurs'!$D$12)/10 - M8*15 - N8*10 - O8*10 - P8*10 - Q8*10)</f>
        <v>17.5</v>
      </c>
      <c r="S8" s="31" t="str">
        <f t="shared" si="0"/>
        <v>FROID</v>
      </c>
      <c r="T8" s="52" t="str">
        <f t="shared" si="1"/>
        <v>Réactivation : newsletter</v>
      </c>
      <c r="U8" s="49" t="s">
        <v>156</v>
      </c>
    </row>
    <row r="9" spans="1:21" ht="21.75" customHeight="1" x14ac:dyDescent="0.3">
      <c r="A9" s="29">
        <v>4</v>
      </c>
      <c r="B9" s="29"/>
      <c r="C9" s="29"/>
      <c r="D9" s="29"/>
      <c r="E9" s="29"/>
      <c r="F9" s="48"/>
      <c r="G9" s="48"/>
      <c r="H9" s="48"/>
      <c r="I9" s="48"/>
      <c r="J9" s="48"/>
      <c r="K9" s="48"/>
      <c r="L9" s="48"/>
      <c r="M9" s="55"/>
      <c r="N9" s="55"/>
      <c r="O9" s="55"/>
      <c r="P9" s="55"/>
      <c r="Q9" s="55"/>
      <c r="R9" s="32">
        <f>MAX(0, (F9*'Pondération Acheteurs'!$D$6 + G9*'Pondération Acheteurs'!$D$7 + H9*'Pondération Acheteurs'!$D$8 + I9*'Pondération Acheteurs'!$D$9 + J9*'Pondération Acheteurs'!$D$10 + K9*'Pondération Acheteurs'!$D$11 + L9*'Pondération Acheteurs'!$D$12)/10 - M9*15 - N9*10 - O9*10 - P9*10 - Q9*10)</f>
        <v>0</v>
      </c>
      <c r="S9" s="33" t="str">
        <f t="shared" si="0"/>
        <v/>
      </c>
      <c r="T9" s="53" t="str">
        <f t="shared" si="1"/>
        <v/>
      </c>
      <c r="U9" s="29"/>
    </row>
    <row r="10" spans="1:21" ht="21.75" customHeight="1" x14ac:dyDescent="0.3">
      <c r="A10" s="28">
        <v>5</v>
      </c>
      <c r="B10" s="28"/>
      <c r="C10" s="28"/>
      <c r="D10" s="28"/>
      <c r="E10" s="28"/>
      <c r="F10" s="48"/>
      <c r="G10" s="48"/>
      <c r="H10" s="48"/>
      <c r="I10" s="48"/>
      <c r="J10" s="48"/>
      <c r="K10" s="48"/>
      <c r="L10" s="48"/>
      <c r="M10" s="55"/>
      <c r="N10" s="55"/>
      <c r="O10" s="55"/>
      <c r="P10" s="55"/>
      <c r="Q10" s="55"/>
      <c r="R10" s="30">
        <f>MAX(0, (F10*'Pondération Acheteurs'!$D$6 + G10*'Pondération Acheteurs'!$D$7 + H10*'Pondération Acheteurs'!$D$8 + I10*'Pondération Acheteurs'!$D$9 + J10*'Pondération Acheteurs'!$D$10 + K10*'Pondération Acheteurs'!$D$11 + L10*'Pondération Acheteurs'!$D$12)/10 - M10*15 - N10*10 - O10*10 - P10*10 - Q10*10)</f>
        <v>0</v>
      </c>
      <c r="S10" s="31" t="str">
        <f t="shared" si="0"/>
        <v/>
      </c>
      <c r="T10" s="52" t="str">
        <f t="shared" si="1"/>
        <v/>
      </c>
      <c r="U10" s="28"/>
    </row>
    <row r="11" spans="1:21" ht="21.75" customHeight="1" x14ac:dyDescent="0.3">
      <c r="A11" s="29">
        <v>6</v>
      </c>
      <c r="B11" s="29"/>
      <c r="C11" s="29"/>
      <c r="D11" s="29"/>
      <c r="E11" s="29"/>
      <c r="F11" s="48"/>
      <c r="G11" s="48"/>
      <c r="H11" s="48"/>
      <c r="I11" s="48"/>
      <c r="J11" s="48"/>
      <c r="K11" s="48"/>
      <c r="L11" s="48"/>
      <c r="M11" s="55"/>
      <c r="N11" s="55"/>
      <c r="O11" s="55"/>
      <c r="P11" s="55"/>
      <c r="Q11" s="55"/>
      <c r="R11" s="32">
        <f>MAX(0, (F11*'Pondération Acheteurs'!$D$6 + G11*'Pondération Acheteurs'!$D$7 + H11*'Pondération Acheteurs'!$D$8 + I11*'Pondération Acheteurs'!$D$9 + J11*'Pondération Acheteurs'!$D$10 + K11*'Pondération Acheteurs'!$D$11 + L11*'Pondération Acheteurs'!$D$12)/10 - M11*15 - N11*10 - O11*10 - P11*10 - Q11*10)</f>
        <v>0</v>
      </c>
      <c r="S11" s="33" t="str">
        <f t="shared" si="0"/>
        <v/>
      </c>
      <c r="T11" s="53" t="str">
        <f t="shared" si="1"/>
        <v/>
      </c>
      <c r="U11" s="29"/>
    </row>
    <row r="12" spans="1:21" ht="21.75" customHeight="1" x14ac:dyDescent="0.3">
      <c r="A12" s="28">
        <v>7</v>
      </c>
      <c r="B12" s="28"/>
      <c r="C12" s="28"/>
      <c r="D12" s="28"/>
      <c r="E12" s="28"/>
      <c r="F12" s="48"/>
      <c r="G12" s="48"/>
      <c r="H12" s="48"/>
      <c r="I12" s="48"/>
      <c r="J12" s="48"/>
      <c r="K12" s="48"/>
      <c r="L12" s="48"/>
      <c r="M12" s="55"/>
      <c r="N12" s="55"/>
      <c r="O12" s="55"/>
      <c r="P12" s="55"/>
      <c r="Q12" s="55"/>
      <c r="R12" s="30">
        <f>MAX(0, (F12*'Pondération Acheteurs'!$D$6 + G12*'Pondération Acheteurs'!$D$7 + H12*'Pondération Acheteurs'!$D$8 + I12*'Pondération Acheteurs'!$D$9 + J12*'Pondération Acheteurs'!$D$10 + K12*'Pondération Acheteurs'!$D$11 + L12*'Pondération Acheteurs'!$D$12)/10 - M12*15 - N12*10 - O12*10 - P12*10 - Q12*10)</f>
        <v>0</v>
      </c>
      <c r="S12" s="31" t="str">
        <f t="shared" si="0"/>
        <v/>
      </c>
      <c r="T12" s="52" t="str">
        <f t="shared" si="1"/>
        <v/>
      </c>
      <c r="U12" s="28"/>
    </row>
    <row r="13" spans="1:21" ht="21.75" customHeight="1" x14ac:dyDescent="0.3">
      <c r="A13" s="29">
        <v>8</v>
      </c>
      <c r="B13" s="29"/>
      <c r="C13" s="29"/>
      <c r="D13" s="29"/>
      <c r="E13" s="29"/>
      <c r="F13" s="48"/>
      <c r="G13" s="48"/>
      <c r="H13" s="48"/>
      <c r="I13" s="48"/>
      <c r="J13" s="48"/>
      <c r="K13" s="48"/>
      <c r="L13" s="48"/>
      <c r="M13" s="55"/>
      <c r="N13" s="55"/>
      <c r="O13" s="55"/>
      <c r="P13" s="55"/>
      <c r="Q13" s="55"/>
      <c r="R13" s="32">
        <f>MAX(0, (F13*'Pondération Acheteurs'!$D$6 + G13*'Pondération Acheteurs'!$D$7 + H13*'Pondération Acheteurs'!$D$8 + I13*'Pondération Acheteurs'!$D$9 + J13*'Pondération Acheteurs'!$D$10 + K13*'Pondération Acheteurs'!$D$11 + L13*'Pondération Acheteurs'!$D$12)/10 - M13*15 - N13*10 - O13*10 - P13*10 - Q13*10)</f>
        <v>0</v>
      </c>
      <c r="S13" s="33" t="str">
        <f t="shared" si="0"/>
        <v/>
      </c>
      <c r="T13" s="53" t="str">
        <f t="shared" si="1"/>
        <v/>
      </c>
      <c r="U13" s="29"/>
    </row>
    <row r="14" spans="1:21" ht="21.75" customHeight="1" x14ac:dyDescent="0.3">
      <c r="A14" s="28">
        <v>9</v>
      </c>
      <c r="B14" s="28"/>
      <c r="C14" s="28"/>
      <c r="D14" s="28"/>
      <c r="E14" s="28"/>
      <c r="F14" s="48"/>
      <c r="G14" s="48"/>
      <c r="H14" s="48"/>
      <c r="I14" s="48"/>
      <c r="J14" s="48"/>
      <c r="K14" s="48"/>
      <c r="L14" s="48"/>
      <c r="M14" s="55"/>
      <c r="N14" s="55"/>
      <c r="O14" s="55"/>
      <c r="P14" s="55"/>
      <c r="Q14" s="55"/>
      <c r="R14" s="30">
        <f>MAX(0, (F14*'Pondération Acheteurs'!$D$6 + G14*'Pondération Acheteurs'!$D$7 + H14*'Pondération Acheteurs'!$D$8 + I14*'Pondération Acheteurs'!$D$9 + J14*'Pondération Acheteurs'!$D$10 + K14*'Pondération Acheteurs'!$D$11 + L14*'Pondération Acheteurs'!$D$12)/10 - M14*15 - N14*10 - O14*10 - P14*10 - Q14*10)</f>
        <v>0</v>
      </c>
      <c r="S14" s="31" t="str">
        <f t="shared" si="0"/>
        <v/>
      </c>
      <c r="T14" s="52" t="str">
        <f t="shared" si="1"/>
        <v/>
      </c>
      <c r="U14" s="28"/>
    </row>
    <row r="15" spans="1:21" ht="21.75" customHeight="1" x14ac:dyDescent="0.3">
      <c r="A15" s="29">
        <v>10</v>
      </c>
      <c r="B15" s="29"/>
      <c r="C15" s="29"/>
      <c r="D15" s="29"/>
      <c r="E15" s="29"/>
      <c r="F15" s="48"/>
      <c r="G15" s="48"/>
      <c r="H15" s="48"/>
      <c r="I15" s="48"/>
      <c r="J15" s="48"/>
      <c r="K15" s="48"/>
      <c r="L15" s="48"/>
      <c r="M15" s="55"/>
      <c r="N15" s="55"/>
      <c r="O15" s="55"/>
      <c r="P15" s="55"/>
      <c r="Q15" s="55"/>
      <c r="R15" s="32">
        <f>MAX(0, (F15*'Pondération Acheteurs'!$D$6 + G15*'Pondération Acheteurs'!$D$7 + H15*'Pondération Acheteurs'!$D$8 + I15*'Pondération Acheteurs'!$D$9 + J15*'Pondération Acheteurs'!$D$10 + K15*'Pondération Acheteurs'!$D$11 + L15*'Pondération Acheteurs'!$D$12)/10 - M15*15 - N15*10 - O15*10 - P15*10 - Q15*10)</f>
        <v>0</v>
      </c>
      <c r="S15" s="33" t="str">
        <f t="shared" si="0"/>
        <v/>
      </c>
      <c r="T15" s="53" t="str">
        <f t="shared" si="1"/>
        <v/>
      </c>
      <c r="U15" s="29"/>
    </row>
    <row r="16" spans="1:21" ht="21.75" customHeight="1" x14ac:dyDescent="0.3">
      <c r="A16" s="28">
        <v>11</v>
      </c>
      <c r="B16" s="28"/>
      <c r="C16" s="28"/>
      <c r="D16" s="28"/>
      <c r="E16" s="28"/>
      <c r="F16" s="48"/>
      <c r="G16" s="48"/>
      <c r="H16" s="48"/>
      <c r="I16" s="48"/>
      <c r="J16" s="48"/>
      <c r="K16" s="48"/>
      <c r="L16" s="48"/>
      <c r="M16" s="55"/>
      <c r="N16" s="55"/>
      <c r="O16" s="55"/>
      <c r="P16" s="55"/>
      <c r="Q16" s="55"/>
      <c r="R16" s="30">
        <f>MAX(0, (F16*'Pondération Acheteurs'!$D$6 + G16*'Pondération Acheteurs'!$D$7 + H16*'Pondération Acheteurs'!$D$8 + I16*'Pondération Acheteurs'!$D$9 + J16*'Pondération Acheteurs'!$D$10 + K16*'Pondération Acheteurs'!$D$11 + L16*'Pondération Acheteurs'!$D$12)/10 - M16*15 - N16*10 - O16*10 - P16*10 - Q16*10)</f>
        <v>0</v>
      </c>
      <c r="S16" s="31" t="str">
        <f t="shared" si="0"/>
        <v/>
      </c>
      <c r="T16" s="52" t="str">
        <f t="shared" si="1"/>
        <v/>
      </c>
      <c r="U16" s="28"/>
    </row>
    <row r="17" spans="1:21" ht="21.75" customHeight="1" x14ac:dyDescent="0.3">
      <c r="A17" s="29">
        <v>12</v>
      </c>
      <c r="B17" s="29"/>
      <c r="C17" s="29"/>
      <c r="D17" s="29"/>
      <c r="E17" s="29"/>
      <c r="F17" s="48"/>
      <c r="G17" s="48"/>
      <c r="H17" s="48"/>
      <c r="I17" s="48"/>
      <c r="J17" s="48"/>
      <c r="K17" s="48"/>
      <c r="L17" s="48"/>
      <c r="M17" s="55"/>
      <c r="N17" s="55"/>
      <c r="O17" s="55"/>
      <c r="P17" s="55"/>
      <c r="Q17" s="55"/>
      <c r="R17" s="32">
        <f>MAX(0, (F17*'Pondération Acheteurs'!$D$6 + G17*'Pondération Acheteurs'!$D$7 + H17*'Pondération Acheteurs'!$D$8 + I17*'Pondération Acheteurs'!$D$9 + J17*'Pondération Acheteurs'!$D$10 + K17*'Pondération Acheteurs'!$D$11 + L17*'Pondération Acheteurs'!$D$12)/10 - M17*15 - N17*10 - O17*10 - P17*10 - Q17*10)</f>
        <v>0</v>
      </c>
      <c r="S17" s="33" t="str">
        <f t="shared" si="0"/>
        <v/>
      </c>
      <c r="T17" s="53" t="str">
        <f t="shared" si="1"/>
        <v/>
      </c>
      <c r="U17" s="29"/>
    </row>
    <row r="18" spans="1:21" ht="21.75" customHeight="1" x14ac:dyDescent="0.3">
      <c r="A18" s="28">
        <v>13</v>
      </c>
      <c r="B18" s="28"/>
      <c r="C18" s="28"/>
      <c r="D18" s="28"/>
      <c r="E18" s="28"/>
      <c r="F18" s="48"/>
      <c r="G18" s="48"/>
      <c r="H18" s="48"/>
      <c r="I18" s="48"/>
      <c r="J18" s="48"/>
      <c r="K18" s="48"/>
      <c r="L18" s="48"/>
      <c r="M18" s="55"/>
      <c r="N18" s="55"/>
      <c r="O18" s="55"/>
      <c r="P18" s="55"/>
      <c r="Q18" s="55"/>
      <c r="R18" s="30">
        <f>MAX(0, (F18*'Pondération Acheteurs'!$D$6 + G18*'Pondération Acheteurs'!$D$7 + H18*'Pondération Acheteurs'!$D$8 + I18*'Pondération Acheteurs'!$D$9 + J18*'Pondération Acheteurs'!$D$10 + K18*'Pondération Acheteurs'!$D$11 + L18*'Pondération Acheteurs'!$D$12)/10 - M18*15 - N18*10 - O18*10 - P18*10 - Q18*10)</f>
        <v>0</v>
      </c>
      <c r="S18" s="31" t="str">
        <f t="shared" si="0"/>
        <v/>
      </c>
      <c r="T18" s="52" t="str">
        <f t="shared" si="1"/>
        <v/>
      </c>
      <c r="U18" s="28"/>
    </row>
    <row r="19" spans="1:21" ht="21.75" customHeight="1" x14ac:dyDescent="0.3">
      <c r="A19" s="29">
        <v>14</v>
      </c>
      <c r="B19" s="29"/>
      <c r="C19" s="29"/>
      <c r="D19" s="29"/>
      <c r="E19" s="29"/>
      <c r="F19" s="48"/>
      <c r="G19" s="48"/>
      <c r="H19" s="48"/>
      <c r="I19" s="48"/>
      <c r="J19" s="48"/>
      <c r="K19" s="48"/>
      <c r="L19" s="48"/>
      <c r="M19" s="55"/>
      <c r="N19" s="55"/>
      <c r="O19" s="55"/>
      <c r="P19" s="55"/>
      <c r="Q19" s="55"/>
      <c r="R19" s="32">
        <f>MAX(0, (F19*'Pondération Acheteurs'!$D$6 + G19*'Pondération Acheteurs'!$D$7 + H19*'Pondération Acheteurs'!$D$8 + I19*'Pondération Acheteurs'!$D$9 + J19*'Pondération Acheteurs'!$D$10 + K19*'Pondération Acheteurs'!$D$11 + L19*'Pondération Acheteurs'!$D$12)/10 - M19*15 - N19*10 - O19*10 - P19*10 - Q19*10)</f>
        <v>0</v>
      </c>
      <c r="S19" s="33" t="str">
        <f t="shared" si="0"/>
        <v/>
      </c>
      <c r="T19" s="53" t="str">
        <f t="shared" si="1"/>
        <v/>
      </c>
      <c r="U19" s="29"/>
    </row>
    <row r="20" spans="1:21" ht="21.75" customHeight="1" x14ac:dyDescent="0.3">
      <c r="A20" s="28">
        <v>15</v>
      </c>
      <c r="B20" s="28"/>
      <c r="C20" s="28"/>
      <c r="D20" s="28"/>
      <c r="E20" s="28"/>
      <c r="F20" s="48"/>
      <c r="G20" s="48"/>
      <c r="H20" s="48"/>
      <c r="I20" s="48"/>
      <c r="J20" s="48"/>
      <c r="K20" s="48"/>
      <c r="L20" s="48"/>
      <c r="M20" s="55"/>
      <c r="N20" s="55"/>
      <c r="O20" s="55"/>
      <c r="P20" s="55"/>
      <c r="Q20" s="55"/>
      <c r="R20" s="30">
        <f>MAX(0, (F20*'Pondération Acheteurs'!$D$6 + G20*'Pondération Acheteurs'!$D$7 + H20*'Pondération Acheteurs'!$D$8 + I20*'Pondération Acheteurs'!$D$9 + J20*'Pondération Acheteurs'!$D$10 + K20*'Pondération Acheteurs'!$D$11 + L20*'Pondération Acheteurs'!$D$12)/10 - M20*15 - N20*10 - O20*10 - P20*10 - Q20*10)</f>
        <v>0</v>
      </c>
      <c r="S20" s="31" t="str">
        <f t="shared" si="0"/>
        <v/>
      </c>
      <c r="T20" s="52" t="str">
        <f t="shared" si="1"/>
        <v/>
      </c>
      <c r="U20" s="28"/>
    </row>
    <row r="21" spans="1:21" ht="21.75" customHeight="1" x14ac:dyDescent="0.3">
      <c r="A21" s="29">
        <v>16</v>
      </c>
      <c r="B21" s="29"/>
      <c r="C21" s="29"/>
      <c r="D21" s="29"/>
      <c r="E21" s="29"/>
      <c r="F21" s="48"/>
      <c r="G21" s="48"/>
      <c r="H21" s="48"/>
      <c r="I21" s="48"/>
      <c r="J21" s="48"/>
      <c r="K21" s="48"/>
      <c r="L21" s="48"/>
      <c r="M21" s="55"/>
      <c r="N21" s="55"/>
      <c r="O21" s="55"/>
      <c r="P21" s="55"/>
      <c r="Q21" s="55"/>
      <c r="R21" s="32">
        <f>MAX(0, (F21*'Pondération Acheteurs'!$D$6 + G21*'Pondération Acheteurs'!$D$7 + H21*'Pondération Acheteurs'!$D$8 + I21*'Pondération Acheteurs'!$D$9 + J21*'Pondération Acheteurs'!$D$10 + K21*'Pondération Acheteurs'!$D$11 + L21*'Pondération Acheteurs'!$D$12)/10 - M21*15 - N21*10 - O21*10 - P21*10 - Q21*10)</f>
        <v>0</v>
      </c>
      <c r="S21" s="33" t="str">
        <f t="shared" si="0"/>
        <v/>
      </c>
      <c r="T21" s="53" t="str">
        <f t="shared" si="1"/>
        <v/>
      </c>
      <c r="U21" s="29"/>
    </row>
    <row r="22" spans="1:21" ht="21.75" customHeight="1" x14ac:dyDescent="0.3">
      <c r="A22" s="28">
        <v>17</v>
      </c>
      <c r="B22" s="28"/>
      <c r="C22" s="28"/>
      <c r="D22" s="28"/>
      <c r="E22" s="28"/>
      <c r="F22" s="48"/>
      <c r="G22" s="48"/>
      <c r="H22" s="48"/>
      <c r="I22" s="48"/>
      <c r="J22" s="48"/>
      <c r="K22" s="48"/>
      <c r="L22" s="48"/>
      <c r="M22" s="55"/>
      <c r="N22" s="55"/>
      <c r="O22" s="55"/>
      <c r="P22" s="55"/>
      <c r="Q22" s="55"/>
      <c r="R22" s="30">
        <f>MAX(0, (F22*'Pondération Acheteurs'!$D$6 + G22*'Pondération Acheteurs'!$D$7 + H22*'Pondération Acheteurs'!$D$8 + I22*'Pondération Acheteurs'!$D$9 + J22*'Pondération Acheteurs'!$D$10 + K22*'Pondération Acheteurs'!$D$11 + L22*'Pondération Acheteurs'!$D$12)/10 - M22*15 - N22*10 - O22*10 - P22*10 - Q22*10)</f>
        <v>0</v>
      </c>
      <c r="S22" s="31" t="str">
        <f t="shared" si="0"/>
        <v/>
      </c>
      <c r="T22" s="52" t="str">
        <f t="shared" si="1"/>
        <v/>
      </c>
      <c r="U22" s="28"/>
    </row>
    <row r="23" spans="1:21" ht="21.75" customHeight="1" x14ac:dyDescent="0.3">
      <c r="A23" s="29">
        <v>18</v>
      </c>
      <c r="B23" s="29"/>
      <c r="C23" s="29"/>
      <c r="D23" s="29"/>
      <c r="E23" s="29"/>
      <c r="F23" s="48"/>
      <c r="G23" s="48"/>
      <c r="H23" s="48"/>
      <c r="I23" s="48"/>
      <c r="J23" s="48"/>
      <c r="K23" s="48"/>
      <c r="L23" s="48"/>
      <c r="M23" s="55"/>
      <c r="N23" s="55"/>
      <c r="O23" s="55"/>
      <c r="P23" s="55"/>
      <c r="Q23" s="55"/>
      <c r="R23" s="32">
        <f>MAX(0, (F23*'Pondération Acheteurs'!$D$6 + G23*'Pondération Acheteurs'!$D$7 + H23*'Pondération Acheteurs'!$D$8 + I23*'Pondération Acheteurs'!$D$9 + J23*'Pondération Acheteurs'!$D$10 + K23*'Pondération Acheteurs'!$D$11 + L23*'Pondération Acheteurs'!$D$12)/10 - M23*15 - N23*10 - O23*10 - P23*10 - Q23*10)</f>
        <v>0</v>
      </c>
      <c r="S23" s="33" t="str">
        <f t="shared" si="0"/>
        <v/>
      </c>
      <c r="T23" s="53" t="str">
        <f t="shared" si="1"/>
        <v/>
      </c>
      <c r="U23" s="29"/>
    </row>
    <row r="24" spans="1:21" ht="21.75" customHeight="1" x14ac:dyDescent="0.3">
      <c r="A24" s="28">
        <v>19</v>
      </c>
      <c r="B24" s="28"/>
      <c r="C24" s="28"/>
      <c r="D24" s="28"/>
      <c r="E24" s="28"/>
      <c r="F24" s="48"/>
      <c r="G24" s="48"/>
      <c r="H24" s="48"/>
      <c r="I24" s="48"/>
      <c r="J24" s="48"/>
      <c r="K24" s="48"/>
      <c r="L24" s="48"/>
      <c r="M24" s="55"/>
      <c r="N24" s="55"/>
      <c r="O24" s="55"/>
      <c r="P24" s="55"/>
      <c r="Q24" s="55"/>
      <c r="R24" s="30">
        <f>MAX(0, (F24*'Pondération Acheteurs'!$D$6 + G24*'Pondération Acheteurs'!$D$7 + H24*'Pondération Acheteurs'!$D$8 + I24*'Pondération Acheteurs'!$D$9 + J24*'Pondération Acheteurs'!$D$10 + K24*'Pondération Acheteurs'!$D$11 + L24*'Pondération Acheteurs'!$D$12)/10 - M24*15 - N24*10 - O24*10 - P24*10 - Q24*10)</f>
        <v>0</v>
      </c>
      <c r="S24" s="31" t="str">
        <f t="shared" si="0"/>
        <v/>
      </c>
      <c r="T24" s="52" t="str">
        <f t="shared" si="1"/>
        <v/>
      </c>
      <c r="U24" s="28"/>
    </row>
    <row r="25" spans="1:21" ht="21.75" customHeight="1" x14ac:dyDescent="0.3">
      <c r="A25" s="29">
        <v>20</v>
      </c>
      <c r="B25" s="29"/>
      <c r="C25" s="29"/>
      <c r="D25" s="29"/>
      <c r="E25" s="29"/>
      <c r="F25" s="48"/>
      <c r="G25" s="48"/>
      <c r="H25" s="48"/>
      <c r="I25" s="48"/>
      <c r="J25" s="48"/>
      <c r="K25" s="48"/>
      <c r="L25" s="48"/>
      <c r="M25" s="55"/>
      <c r="N25" s="55"/>
      <c r="O25" s="55"/>
      <c r="P25" s="55"/>
      <c r="Q25" s="55"/>
      <c r="R25" s="32">
        <f>MAX(0, (F25*'Pondération Acheteurs'!$D$6 + G25*'Pondération Acheteurs'!$D$7 + H25*'Pondération Acheteurs'!$D$8 + I25*'Pondération Acheteurs'!$D$9 + J25*'Pondération Acheteurs'!$D$10 + K25*'Pondération Acheteurs'!$D$11 + L25*'Pondération Acheteurs'!$D$12)/10 - M25*15 - N25*10 - O25*10 - P25*10 - Q25*10)</f>
        <v>0</v>
      </c>
      <c r="S25" s="33" t="str">
        <f t="shared" si="0"/>
        <v/>
      </c>
      <c r="T25" s="53" t="str">
        <f t="shared" si="1"/>
        <v/>
      </c>
      <c r="U25" s="29"/>
    </row>
    <row r="26" spans="1:21" ht="21.75" customHeight="1" x14ac:dyDescent="0.3">
      <c r="A26" s="28">
        <v>21</v>
      </c>
      <c r="B26" s="28"/>
      <c r="C26" s="28"/>
      <c r="D26" s="28"/>
      <c r="E26" s="28"/>
      <c r="F26" s="48"/>
      <c r="G26" s="48"/>
      <c r="H26" s="48"/>
      <c r="I26" s="48"/>
      <c r="J26" s="48"/>
      <c r="K26" s="48"/>
      <c r="L26" s="48"/>
      <c r="M26" s="55"/>
      <c r="N26" s="55"/>
      <c r="O26" s="55"/>
      <c r="P26" s="55"/>
      <c r="Q26" s="55"/>
      <c r="R26" s="30">
        <f>MAX(0, (F26*'Pondération Acheteurs'!$D$6 + G26*'Pondération Acheteurs'!$D$7 + H26*'Pondération Acheteurs'!$D$8 + I26*'Pondération Acheteurs'!$D$9 + J26*'Pondération Acheteurs'!$D$10 + K26*'Pondération Acheteurs'!$D$11 + L26*'Pondération Acheteurs'!$D$12)/10 - M26*15 - N26*10 - O26*10 - P26*10 - Q26*10)</f>
        <v>0</v>
      </c>
      <c r="S26" s="31" t="str">
        <f t="shared" si="0"/>
        <v/>
      </c>
      <c r="T26" s="52" t="str">
        <f t="shared" si="1"/>
        <v/>
      </c>
      <c r="U26" s="28"/>
    </row>
    <row r="27" spans="1:21" ht="21.75" customHeight="1" x14ac:dyDescent="0.3">
      <c r="A27" s="29">
        <v>22</v>
      </c>
      <c r="B27" s="29"/>
      <c r="C27" s="29"/>
      <c r="D27" s="29"/>
      <c r="E27" s="29"/>
      <c r="F27" s="48"/>
      <c r="G27" s="48"/>
      <c r="H27" s="48"/>
      <c r="I27" s="48"/>
      <c r="J27" s="48"/>
      <c r="K27" s="48"/>
      <c r="L27" s="48"/>
      <c r="M27" s="55"/>
      <c r="N27" s="55"/>
      <c r="O27" s="55"/>
      <c r="P27" s="55"/>
      <c r="Q27" s="55"/>
      <c r="R27" s="32">
        <f>MAX(0, (F27*'Pondération Acheteurs'!$D$6 + G27*'Pondération Acheteurs'!$D$7 + H27*'Pondération Acheteurs'!$D$8 + I27*'Pondération Acheteurs'!$D$9 + J27*'Pondération Acheteurs'!$D$10 + K27*'Pondération Acheteurs'!$D$11 + L27*'Pondération Acheteurs'!$D$12)/10 - M27*15 - N27*10 - O27*10 - P27*10 - Q27*10)</f>
        <v>0</v>
      </c>
      <c r="S27" s="33" t="str">
        <f t="shared" si="0"/>
        <v/>
      </c>
      <c r="T27" s="53" t="str">
        <f t="shared" si="1"/>
        <v/>
      </c>
      <c r="U27" s="29"/>
    </row>
    <row r="28" spans="1:21" ht="21.75" customHeight="1" x14ac:dyDescent="0.3">
      <c r="A28" s="28">
        <v>23</v>
      </c>
      <c r="B28" s="28"/>
      <c r="C28" s="28"/>
      <c r="D28" s="28"/>
      <c r="E28" s="28"/>
      <c r="F28" s="48"/>
      <c r="G28" s="48"/>
      <c r="H28" s="48"/>
      <c r="I28" s="48"/>
      <c r="J28" s="48"/>
      <c r="K28" s="48"/>
      <c r="L28" s="48"/>
      <c r="M28" s="55"/>
      <c r="N28" s="55"/>
      <c r="O28" s="55"/>
      <c r="P28" s="55"/>
      <c r="Q28" s="55"/>
      <c r="R28" s="30">
        <f>MAX(0, (F28*'Pondération Acheteurs'!$D$6 + G28*'Pondération Acheteurs'!$D$7 + H28*'Pondération Acheteurs'!$D$8 + I28*'Pondération Acheteurs'!$D$9 + J28*'Pondération Acheteurs'!$D$10 + K28*'Pondération Acheteurs'!$D$11 + L28*'Pondération Acheteurs'!$D$12)/10 - M28*15 - N28*10 - O28*10 - P28*10 - Q28*10)</f>
        <v>0</v>
      </c>
      <c r="S28" s="31" t="str">
        <f t="shared" si="0"/>
        <v/>
      </c>
      <c r="T28" s="52" t="str">
        <f t="shared" si="1"/>
        <v/>
      </c>
      <c r="U28" s="28"/>
    </row>
    <row r="29" spans="1:21" ht="21.75" customHeight="1" x14ac:dyDescent="0.3">
      <c r="A29" s="29">
        <v>24</v>
      </c>
      <c r="B29" s="29"/>
      <c r="C29" s="29"/>
      <c r="D29" s="29"/>
      <c r="E29" s="29"/>
      <c r="F29" s="48"/>
      <c r="G29" s="48"/>
      <c r="H29" s="48"/>
      <c r="I29" s="48"/>
      <c r="J29" s="48"/>
      <c r="K29" s="48"/>
      <c r="L29" s="48"/>
      <c r="M29" s="55"/>
      <c r="N29" s="55"/>
      <c r="O29" s="55"/>
      <c r="P29" s="55"/>
      <c r="Q29" s="55"/>
      <c r="R29" s="32">
        <f>MAX(0, (F29*'Pondération Acheteurs'!$D$6 + G29*'Pondération Acheteurs'!$D$7 + H29*'Pondération Acheteurs'!$D$8 + I29*'Pondération Acheteurs'!$D$9 + J29*'Pondération Acheteurs'!$D$10 + K29*'Pondération Acheteurs'!$D$11 + L29*'Pondération Acheteurs'!$D$12)/10 - M29*15 - N29*10 - O29*10 - P29*10 - Q29*10)</f>
        <v>0</v>
      </c>
      <c r="S29" s="33" t="str">
        <f t="shared" si="0"/>
        <v/>
      </c>
      <c r="T29" s="53" t="str">
        <f t="shared" si="1"/>
        <v/>
      </c>
      <c r="U29" s="29"/>
    </row>
    <row r="30" spans="1:21" ht="21.75" customHeight="1" x14ac:dyDescent="0.3">
      <c r="A30" s="28">
        <v>25</v>
      </c>
      <c r="B30" s="28"/>
      <c r="C30" s="28"/>
      <c r="D30" s="28"/>
      <c r="E30" s="28"/>
      <c r="F30" s="48"/>
      <c r="G30" s="48"/>
      <c r="H30" s="48"/>
      <c r="I30" s="48"/>
      <c r="J30" s="48"/>
      <c r="K30" s="48"/>
      <c r="L30" s="48"/>
      <c r="M30" s="55"/>
      <c r="N30" s="55"/>
      <c r="O30" s="55"/>
      <c r="P30" s="55"/>
      <c r="Q30" s="55"/>
      <c r="R30" s="30">
        <f>MAX(0, (F30*'Pondération Acheteurs'!$D$6 + G30*'Pondération Acheteurs'!$D$7 + H30*'Pondération Acheteurs'!$D$8 + I30*'Pondération Acheteurs'!$D$9 + J30*'Pondération Acheteurs'!$D$10 + K30*'Pondération Acheteurs'!$D$11 + L30*'Pondération Acheteurs'!$D$12)/10 - M30*15 - N30*10 - O30*10 - P30*10 - Q30*10)</f>
        <v>0</v>
      </c>
      <c r="S30" s="31" t="str">
        <f t="shared" si="0"/>
        <v/>
      </c>
      <c r="T30" s="52" t="str">
        <f t="shared" si="1"/>
        <v/>
      </c>
      <c r="U30" s="28"/>
    </row>
    <row r="31" spans="1:21" ht="21.75" customHeight="1" x14ac:dyDescent="0.3">
      <c r="A31" s="29">
        <v>26</v>
      </c>
      <c r="B31" s="29"/>
      <c r="C31" s="29"/>
      <c r="D31" s="29"/>
      <c r="E31" s="29"/>
      <c r="F31" s="48"/>
      <c r="G31" s="48"/>
      <c r="H31" s="48"/>
      <c r="I31" s="48"/>
      <c r="J31" s="48"/>
      <c r="K31" s="48"/>
      <c r="L31" s="48"/>
      <c r="M31" s="55"/>
      <c r="N31" s="55"/>
      <c r="O31" s="55"/>
      <c r="P31" s="55"/>
      <c r="Q31" s="55"/>
      <c r="R31" s="32">
        <f>MAX(0, (F31*'Pondération Acheteurs'!$D$6 + G31*'Pondération Acheteurs'!$D$7 + H31*'Pondération Acheteurs'!$D$8 + I31*'Pondération Acheteurs'!$D$9 + J31*'Pondération Acheteurs'!$D$10 + K31*'Pondération Acheteurs'!$D$11 + L31*'Pondération Acheteurs'!$D$12)/10 - M31*15 - N31*10 - O31*10 - P31*10 - Q31*10)</f>
        <v>0</v>
      </c>
      <c r="S31" s="33" t="str">
        <f t="shared" si="0"/>
        <v/>
      </c>
      <c r="T31" s="53" t="str">
        <f t="shared" si="1"/>
        <v/>
      </c>
      <c r="U31" s="29"/>
    </row>
    <row r="32" spans="1:21" ht="21.75" customHeight="1" x14ac:dyDescent="0.3">
      <c r="A32" s="28">
        <v>27</v>
      </c>
      <c r="B32" s="28"/>
      <c r="C32" s="28"/>
      <c r="D32" s="28"/>
      <c r="E32" s="28"/>
      <c r="F32" s="48"/>
      <c r="G32" s="48"/>
      <c r="H32" s="48"/>
      <c r="I32" s="48"/>
      <c r="J32" s="48"/>
      <c r="K32" s="48"/>
      <c r="L32" s="48"/>
      <c r="M32" s="55"/>
      <c r="N32" s="55"/>
      <c r="O32" s="55"/>
      <c r="P32" s="55"/>
      <c r="Q32" s="55"/>
      <c r="R32" s="30">
        <f>MAX(0, (F32*'Pondération Acheteurs'!$D$6 + G32*'Pondération Acheteurs'!$D$7 + H32*'Pondération Acheteurs'!$D$8 + I32*'Pondération Acheteurs'!$D$9 + J32*'Pondération Acheteurs'!$D$10 + K32*'Pondération Acheteurs'!$D$11 + L32*'Pondération Acheteurs'!$D$12)/10 - M32*15 - N32*10 - O32*10 - P32*10 - Q32*10)</f>
        <v>0</v>
      </c>
      <c r="S32" s="31" t="str">
        <f t="shared" si="0"/>
        <v/>
      </c>
      <c r="T32" s="52" t="str">
        <f t="shared" si="1"/>
        <v/>
      </c>
      <c r="U32" s="28"/>
    </row>
    <row r="33" spans="1:21" ht="21.75" customHeight="1" x14ac:dyDescent="0.3">
      <c r="A33" s="29">
        <v>28</v>
      </c>
      <c r="B33" s="29"/>
      <c r="C33" s="29"/>
      <c r="D33" s="29"/>
      <c r="E33" s="29"/>
      <c r="F33" s="48"/>
      <c r="G33" s="48"/>
      <c r="H33" s="48"/>
      <c r="I33" s="48"/>
      <c r="J33" s="48"/>
      <c r="K33" s="48"/>
      <c r="L33" s="48"/>
      <c r="M33" s="55"/>
      <c r="N33" s="55"/>
      <c r="O33" s="55"/>
      <c r="P33" s="55"/>
      <c r="Q33" s="55"/>
      <c r="R33" s="32">
        <f>MAX(0, (F33*'Pondération Acheteurs'!$D$6 + G33*'Pondération Acheteurs'!$D$7 + H33*'Pondération Acheteurs'!$D$8 + I33*'Pondération Acheteurs'!$D$9 + J33*'Pondération Acheteurs'!$D$10 + K33*'Pondération Acheteurs'!$D$11 + L33*'Pondération Acheteurs'!$D$12)/10 - M33*15 - N33*10 - O33*10 - P33*10 - Q33*10)</f>
        <v>0</v>
      </c>
      <c r="S33" s="33" t="str">
        <f t="shared" si="0"/>
        <v/>
      </c>
      <c r="T33" s="53" t="str">
        <f t="shared" si="1"/>
        <v/>
      </c>
      <c r="U33" s="29"/>
    </row>
  </sheetData>
  <mergeCells count="6">
    <mergeCell ref="A1:U1"/>
    <mergeCell ref="A2:U2"/>
    <mergeCell ref="A4:E4"/>
    <mergeCell ref="F4:L4"/>
    <mergeCell ref="M4:Q4"/>
    <mergeCell ref="R4:U4"/>
  </mergeCells>
  <conditionalFormatting sqref="R6:R33">
    <cfRule type="colorScale" priority="5">
      <colorScale>
        <cfvo type="num" val="0"/>
        <cfvo type="num" val="50"/>
        <cfvo type="num" val="100"/>
        <color rgb="FFFF4B4B"/>
        <color rgb="FFFFEB9C"/>
        <color rgb="FF63BE7B"/>
      </colorScale>
    </cfRule>
  </conditionalFormatting>
  <conditionalFormatting sqref="S6:S33">
    <cfRule type="cellIs" dxfId="5" priority="2" operator="equal">
      <formula>"CHAUD"</formula>
    </cfRule>
    <cfRule type="cellIs" dxfId="4" priority="3" operator="equal">
      <formula>"TIÈDE"</formula>
    </cfRule>
    <cfRule type="cellIs" dxfId="3" priority="4" operator="equal">
      <formula>"FROID"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55A11"/>
  </sheetPr>
  <dimension ref="A1:U33"/>
  <sheetViews>
    <sheetView showGridLines="0" topLeftCell="G1" zoomScaleNormal="100" workbookViewId="0">
      <selection activeCell="O11" sqref="O11"/>
    </sheetView>
  </sheetViews>
  <sheetFormatPr baseColWidth="10" defaultColWidth="8.88671875" defaultRowHeight="14.4" x14ac:dyDescent="0.3"/>
  <cols>
    <col min="1" max="1" width="5" customWidth="1"/>
    <col min="2" max="2" width="13" customWidth="1"/>
    <col min="3" max="3" width="20" customWidth="1"/>
    <col min="4" max="4" width="24" customWidth="1"/>
    <col min="5" max="5" width="16" customWidth="1"/>
    <col min="6" max="17" width="12" customWidth="1"/>
    <col min="18" max="19" width="13" customWidth="1"/>
    <col min="20" max="20" width="28" style="54" customWidth="1"/>
    <col min="21" max="21" width="16" customWidth="1"/>
  </cols>
  <sheetData>
    <row r="1" spans="1:21" ht="31.5" customHeight="1" x14ac:dyDescent="0.3">
      <c r="A1" s="63" t="s">
        <v>157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9.5" customHeight="1" x14ac:dyDescent="0.3">
      <c r="A2" s="81" t="s">
        <v>118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9.75" customHeight="1" x14ac:dyDescent="0.3"/>
    <row r="4" spans="1:21" ht="19.5" customHeight="1" x14ac:dyDescent="0.3">
      <c r="A4" s="83" t="s">
        <v>119</v>
      </c>
      <c r="B4" s="83"/>
      <c r="C4" s="83"/>
      <c r="D4" s="83"/>
      <c r="E4" s="83"/>
      <c r="F4" s="83" t="s">
        <v>120</v>
      </c>
      <c r="G4" s="83"/>
      <c r="H4" s="83"/>
      <c r="I4" s="83"/>
      <c r="J4" s="83"/>
      <c r="K4" s="83"/>
      <c r="L4" s="83"/>
      <c r="M4" s="84" t="s">
        <v>121</v>
      </c>
      <c r="N4" s="84"/>
      <c r="O4" s="84"/>
      <c r="P4" s="84"/>
      <c r="Q4" s="84"/>
      <c r="R4" s="85" t="s">
        <v>122</v>
      </c>
      <c r="S4" s="85"/>
      <c r="T4" s="85"/>
      <c r="U4" s="85"/>
    </row>
    <row r="5" spans="1:21" ht="48" customHeight="1" x14ac:dyDescent="0.3">
      <c r="A5" s="25" t="s">
        <v>123</v>
      </c>
      <c r="B5" s="25" t="s">
        <v>124</v>
      </c>
      <c r="C5" s="25" t="s">
        <v>125</v>
      </c>
      <c r="D5" s="25" t="s">
        <v>126</v>
      </c>
      <c r="E5" s="25" t="s">
        <v>127</v>
      </c>
      <c r="F5" s="25" t="s">
        <v>158</v>
      </c>
      <c r="G5" s="25" t="s">
        <v>159</v>
      </c>
      <c r="H5" s="25" t="s">
        <v>67</v>
      </c>
      <c r="I5" s="25" t="s">
        <v>160</v>
      </c>
      <c r="J5" s="25" t="s">
        <v>161</v>
      </c>
      <c r="K5" s="25" t="s">
        <v>110</v>
      </c>
      <c r="L5" s="25" t="s">
        <v>133</v>
      </c>
      <c r="M5" s="26" t="s">
        <v>134</v>
      </c>
      <c r="N5" s="26" t="s">
        <v>135</v>
      </c>
      <c r="O5" s="26" t="s">
        <v>136</v>
      </c>
      <c r="P5" s="26" t="s">
        <v>137</v>
      </c>
      <c r="Q5" s="26" t="s">
        <v>138</v>
      </c>
      <c r="R5" s="27" t="s">
        <v>139</v>
      </c>
      <c r="S5" s="27" t="s">
        <v>140</v>
      </c>
      <c r="T5" s="27" t="s">
        <v>141</v>
      </c>
      <c r="U5" s="27" t="s">
        <v>142</v>
      </c>
    </row>
    <row r="6" spans="1:21" ht="21.75" customHeight="1" x14ac:dyDescent="0.3">
      <c r="A6" s="28">
        <v>1</v>
      </c>
      <c r="B6" s="28" t="s">
        <v>143</v>
      </c>
      <c r="C6" s="28" t="s">
        <v>162</v>
      </c>
      <c r="D6" s="28" t="s">
        <v>163</v>
      </c>
      <c r="E6" s="28" t="s">
        <v>164</v>
      </c>
      <c r="F6" s="47">
        <v>9</v>
      </c>
      <c r="G6" s="47">
        <v>8</v>
      </c>
      <c r="H6" s="47">
        <v>8</v>
      </c>
      <c r="I6" s="47">
        <v>7</v>
      </c>
      <c r="J6" s="47">
        <v>9</v>
      </c>
      <c r="K6" s="47">
        <v>8</v>
      </c>
      <c r="L6" s="47">
        <v>9</v>
      </c>
      <c r="M6" s="55">
        <v>0</v>
      </c>
      <c r="N6" s="55">
        <v>0</v>
      </c>
      <c r="O6" s="55">
        <v>0</v>
      </c>
      <c r="P6" s="55">
        <v>0</v>
      </c>
      <c r="Q6" s="55">
        <v>0</v>
      </c>
      <c r="R6" s="30">
        <f>MAX(0, (F6*'Pondération Vendeurs'!$D$6 + G6*'Pondération Vendeurs'!$D$7 + H6*'Pondération Vendeurs'!$D$8 + I6*'Pondération Vendeurs'!$D$9 + J6*'Pondération Vendeurs'!$D$10 + K6*'Pondération Vendeurs'!$D$11 + L6*'Pondération Vendeurs'!$D$12)/10 - M6*15 - N6*10 - O6*10 - P6*10 - Q6*10)</f>
        <v>83.5</v>
      </c>
      <c r="S6" s="31" t="str">
        <f t="shared" ref="S6:S33" si="0">IF(F6="","",IF(R6&gt;=70,"CHAUD",IF(R6&gt;=30,"TIÈDE","FROID")))</f>
        <v>CHAUD</v>
      </c>
      <c r="T6" s="52" t="str">
        <f t="shared" ref="T6:T33" si="1">IF(F6="","",IF(R6&gt;=70,"RDV immédiat (24/48 h)",IF(R6&gt;=30,"Nurturing : emails et contenus","Réactivation : newsletter")))</f>
        <v>RDV immédiat (24/48 h)</v>
      </c>
      <c r="U6" s="50" t="s">
        <v>147</v>
      </c>
    </row>
    <row r="7" spans="1:21" ht="21.75" customHeight="1" x14ac:dyDescent="0.3">
      <c r="A7" s="29">
        <v>2</v>
      </c>
      <c r="B7" s="29" t="s">
        <v>165</v>
      </c>
      <c r="C7" s="29" t="s">
        <v>166</v>
      </c>
      <c r="D7" s="29" t="s">
        <v>167</v>
      </c>
      <c r="E7" s="29" t="s">
        <v>151</v>
      </c>
      <c r="F7" s="47">
        <v>6</v>
      </c>
      <c r="G7" s="47">
        <v>5</v>
      </c>
      <c r="H7" s="47">
        <v>4</v>
      </c>
      <c r="I7" s="47">
        <v>5</v>
      </c>
      <c r="J7" s="47">
        <v>8</v>
      </c>
      <c r="K7" s="47">
        <v>6</v>
      </c>
      <c r="L7" s="47">
        <v>7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32">
        <f>MAX(0, (F7*'Pondération Vendeurs'!$D$6 + G7*'Pondération Vendeurs'!$D$7 + H7*'Pondération Vendeurs'!$D$8 + I7*'Pondération Vendeurs'!$D$9 + J7*'Pondération Vendeurs'!$D$10 + K7*'Pondération Vendeurs'!$D$11 + L7*'Pondération Vendeurs'!$D$12)/10 - M7*15 - N7*10 - O7*10 - P7*10 - Q7*10)</f>
        <v>57</v>
      </c>
      <c r="S7" s="33" t="str">
        <f t="shared" si="0"/>
        <v>TIÈDE</v>
      </c>
      <c r="T7" s="53" t="str">
        <f t="shared" si="1"/>
        <v>Nurturing : emails et contenus</v>
      </c>
      <c r="U7" s="51" t="s">
        <v>147</v>
      </c>
    </row>
    <row r="8" spans="1:21" ht="21.75" customHeight="1" x14ac:dyDescent="0.3">
      <c r="A8" s="28">
        <v>3</v>
      </c>
      <c r="B8" s="28" t="s">
        <v>168</v>
      </c>
      <c r="C8" s="28" t="s">
        <v>169</v>
      </c>
      <c r="D8" s="28" t="s">
        <v>170</v>
      </c>
      <c r="E8" s="28" t="s">
        <v>171</v>
      </c>
      <c r="F8" s="47">
        <v>4</v>
      </c>
      <c r="G8" s="47">
        <v>2</v>
      </c>
      <c r="H8" s="47">
        <v>2</v>
      </c>
      <c r="I8" s="47">
        <v>3</v>
      </c>
      <c r="J8" s="47">
        <v>5</v>
      </c>
      <c r="K8" s="47">
        <v>3</v>
      </c>
      <c r="L8" s="47">
        <v>5</v>
      </c>
      <c r="M8" s="55">
        <v>0</v>
      </c>
      <c r="N8" s="55">
        <v>0</v>
      </c>
      <c r="O8" s="55">
        <v>0</v>
      </c>
      <c r="P8" s="56">
        <v>1</v>
      </c>
      <c r="Q8" s="56">
        <v>1</v>
      </c>
      <c r="R8" s="30">
        <f>MAX(0, (F8*'Pondération Vendeurs'!$D$6 + G8*'Pondération Vendeurs'!$D$7 + H8*'Pondération Vendeurs'!$D$8 + I8*'Pondération Vendeurs'!$D$9 + J8*'Pondération Vendeurs'!$D$10 + K8*'Pondération Vendeurs'!$D$11 + L8*'Pondération Vendeurs'!$D$12)/10 - M8*15 - N8*10 - O8*10 - P8*10 - Q8*10)</f>
        <v>13</v>
      </c>
      <c r="S8" s="31" t="str">
        <f t="shared" si="0"/>
        <v>FROID</v>
      </c>
      <c r="T8" s="52" t="str">
        <f t="shared" si="1"/>
        <v>Réactivation : newsletter</v>
      </c>
      <c r="U8" s="49" t="s">
        <v>156</v>
      </c>
    </row>
    <row r="9" spans="1:21" ht="21.75" customHeight="1" x14ac:dyDescent="0.3">
      <c r="A9" s="29">
        <v>4</v>
      </c>
      <c r="B9" s="29"/>
      <c r="C9" s="29"/>
      <c r="D9" s="29"/>
      <c r="E9" s="29"/>
      <c r="F9" s="48"/>
      <c r="G9" s="48"/>
      <c r="H9" s="48"/>
      <c r="I9" s="48"/>
      <c r="J9" s="48"/>
      <c r="K9" s="48"/>
      <c r="L9" s="48"/>
      <c r="M9" s="55"/>
      <c r="N9" s="55"/>
      <c r="O9" s="55"/>
      <c r="P9" s="55"/>
      <c r="Q9" s="55"/>
      <c r="R9" s="32">
        <f>MAX(0, (F9*'Pondération Vendeurs'!$D$6 + G9*'Pondération Vendeurs'!$D$7 + H9*'Pondération Vendeurs'!$D$8 + I9*'Pondération Vendeurs'!$D$9 + J9*'Pondération Vendeurs'!$D$10 + K9*'Pondération Vendeurs'!$D$11 + L9*'Pondération Vendeurs'!$D$12)/10 - M9*15 - N9*10 - O9*10 - P9*10 - Q9*10)</f>
        <v>0</v>
      </c>
      <c r="S9" s="33" t="str">
        <f t="shared" si="0"/>
        <v/>
      </c>
      <c r="T9" s="53" t="str">
        <f t="shared" si="1"/>
        <v/>
      </c>
      <c r="U9" s="29"/>
    </row>
    <row r="10" spans="1:21" ht="21.75" customHeight="1" x14ac:dyDescent="0.3">
      <c r="A10" s="28">
        <v>5</v>
      </c>
      <c r="B10" s="28"/>
      <c r="C10" s="28"/>
      <c r="D10" s="28"/>
      <c r="E10" s="28"/>
      <c r="F10" s="48"/>
      <c r="G10" s="48"/>
      <c r="H10" s="48"/>
      <c r="I10" s="48"/>
      <c r="J10" s="48"/>
      <c r="K10" s="48"/>
      <c r="L10" s="48"/>
      <c r="M10" s="55"/>
      <c r="N10" s="55"/>
      <c r="O10" s="55"/>
      <c r="P10" s="55"/>
      <c r="Q10" s="55"/>
      <c r="R10" s="30">
        <f>MAX(0, (F10*'Pondération Vendeurs'!$D$6 + G10*'Pondération Vendeurs'!$D$7 + H10*'Pondération Vendeurs'!$D$8 + I10*'Pondération Vendeurs'!$D$9 + J10*'Pondération Vendeurs'!$D$10 + K10*'Pondération Vendeurs'!$D$11 + L10*'Pondération Vendeurs'!$D$12)/10 - M10*15 - N10*10 - O10*10 - P10*10 - Q10*10)</f>
        <v>0</v>
      </c>
      <c r="S10" s="31" t="str">
        <f t="shared" si="0"/>
        <v/>
      </c>
      <c r="T10" s="52" t="str">
        <f t="shared" si="1"/>
        <v/>
      </c>
      <c r="U10" s="28"/>
    </row>
    <row r="11" spans="1:21" ht="21.75" customHeight="1" x14ac:dyDescent="0.3">
      <c r="A11" s="29">
        <v>6</v>
      </c>
      <c r="B11" s="29"/>
      <c r="C11" s="29"/>
      <c r="D11" s="29"/>
      <c r="E11" s="29"/>
      <c r="F11" s="48"/>
      <c r="G11" s="48"/>
      <c r="H11" s="48"/>
      <c r="I11" s="48"/>
      <c r="J11" s="48"/>
      <c r="K11" s="48"/>
      <c r="L11" s="48"/>
      <c r="M11" s="55"/>
      <c r="N11" s="55"/>
      <c r="O11" s="55"/>
      <c r="P11" s="55"/>
      <c r="Q11" s="55"/>
      <c r="R11" s="32">
        <f>MAX(0, (F11*'Pondération Vendeurs'!$D$6 + G11*'Pondération Vendeurs'!$D$7 + H11*'Pondération Vendeurs'!$D$8 + I11*'Pondération Vendeurs'!$D$9 + J11*'Pondération Vendeurs'!$D$10 + K11*'Pondération Vendeurs'!$D$11 + L11*'Pondération Vendeurs'!$D$12)/10 - M11*15 - N11*10 - O11*10 - P11*10 - Q11*10)</f>
        <v>0</v>
      </c>
      <c r="S11" s="33" t="str">
        <f t="shared" si="0"/>
        <v/>
      </c>
      <c r="T11" s="53" t="str">
        <f t="shared" si="1"/>
        <v/>
      </c>
      <c r="U11" s="29"/>
    </row>
    <row r="12" spans="1:21" ht="21.75" customHeight="1" x14ac:dyDescent="0.3">
      <c r="A12" s="28">
        <v>7</v>
      </c>
      <c r="B12" s="28"/>
      <c r="C12" s="28"/>
      <c r="D12" s="28"/>
      <c r="E12" s="28"/>
      <c r="F12" s="48"/>
      <c r="G12" s="48"/>
      <c r="H12" s="48"/>
      <c r="I12" s="48"/>
      <c r="J12" s="48"/>
      <c r="K12" s="48"/>
      <c r="L12" s="48"/>
      <c r="M12" s="55"/>
      <c r="N12" s="55"/>
      <c r="O12" s="55"/>
      <c r="P12" s="55"/>
      <c r="Q12" s="55"/>
      <c r="R12" s="30">
        <f>MAX(0, (F12*'Pondération Vendeurs'!$D$6 + G12*'Pondération Vendeurs'!$D$7 + H12*'Pondération Vendeurs'!$D$8 + I12*'Pondération Vendeurs'!$D$9 + J12*'Pondération Vendeurs'!$D$10 + K12*'Pondération Vendeurs'!$D$11 + L12*'Pondération Vendeurs'!$D$12)/10 - M12*15 - N12*10 - O12*10 - P12*10 - Q12*10)</f>
        <v>0</v>
      </c>
      <c r="S12" s="31" t="str">
        <f t="shared" si="0"/>
        <v/>
      </c>
      <c r="T12" s="52" t="str">
        <f t="shared" si="1"/>
        <v/>
      </c>
      <c r="U12" s="28"/>
    </row>
    <row r="13" spans="1:21" ht="21.75" customHeight="1" x14ac:dyDescent="0.3">
      <c r="A13" s="29">
        <v>8</v>
      </c>
      <c r="B13" s="29"/>
      <c r="C13" s="29"/>
      <c r="D13" s="29"/>
      <c r="E13" s="29"/>
      <c r="F13" s="48"/>
      <c r="G13" s="48"/>
      <c r="H13" s="48"/>
      <c r="I13" s="48"/>
      <c r="J13" s="48"/>
      <c r="K13" s="48"/>
      <c r="L13" s="48"/>
      <c r="M13" s="55"/>
      <c r="N13" s="55"/>
      <c r="O13" s="55"/>
      <c r="P13" s="55"/>
      <c r="Q13" s="55"/>
      <c r="R13" s="32">
        <f>MAX(0, (F13*'Pondération Vendeurs'!$D$6 + G13*'Pondération Vendeurs'!$D$7 + H13*'Pondération Vendeurs'!$D$8 + I13*'Pondération Vendeurs'!$D$9 + J13*'Pondération Vendeurs'!$D$10 + K13*'Pondération Vendeurs'!$D$11 + L13*'Pondération Vendeurs'!$D$12)/10 - M13*15 - N13*10 - O13*10 - P13*10 - Q13*10)</f>
        <v>0</v>
      </c>
      <c r="S13" s="33" t="str">
        <f t="shared" si="0"/>
        <v/>
      </c>
      <c r="T13" s="53" t="str">
        <f t="shared" si="1"/>
        <v/>
      </c>
      <c r="U13" s="29"/>
    </row>
    <row r="14" spans="1:21" ht="21.75" customHeight="1" x14ac:dyDescent="0.3">
      <c r="A14" s="28">
        <v>9</v>
      </c>
      <c r="B14" s="28"/>
      <c r="C14" s="28"/>
      <c r="D14" s="28"/>
      <c r="E14" s="28"/>
      <c r="F14" s="48"/>
      <c r="G14" s="48"/>
      <c r="H14" s="48"/>
      <c r="I14" s="48"/>
      <c r="J14" s="48"/>
      <c r="K14" s="48"/>
      <c r="L14" s="48"/>
      <c r="M14" s="55"/>
      <c r="N14" s="55"/>
      <c r="O14" s="55"/>
      <c r="P14" s="55"/>
      <c r="Q14" s="55"/>
      <c r="R14" s="30">
        <f>MAX(0, (F14*'Pondération Vendeurs'!$D$6 + G14*'Pondération Vendeurs'!$D$7 + H14*'Pondération Vendeurs'!$D$8 + I14*'Pondération Vendeurs'!$D$9 + J14*'Pondération Vendeurs'!$D$10 + K14*'Pondération Vendeurs'!$D$11 + L14*'Pondération Vendeurs'!$D$12)/10 - M14*15 - N14*10 - O14*10 - P14*10 - Q14*10)</f>
        <v>0</v>
      </c>
      <c r="S14" s="31" t="str">
        <f t="shared" si="0"/>
        <v/>
      </c>
      <c r="T14" s="52" t="str">
        <f t="shared" si="1"/>
        <v/>
      </c>
      <c r="U14" s="28"/>
    </row>
    <row r="15" spans="1:21" ht="21.75" customHeight="1" x14ac:dyDescent="0.3">
      <c r="A15" s="29">
        <v>10</v>
      </c>
      <c r="B15" s="29"/>
      <c r="C15" s="29"/>
      <c r="D15" s="29"/>
      <c r="E15" s="29"/>
      <c r="F15" s="48"/>
      <c r="G15" s="48"/>
      <c r="H15" s="48"/>
      <c r="I15" s="48"/>
      <c r="J15" s="48"/>
      <c r="K15" s="48"/>
      <c r="L15" s="48"/>
      <c r="M15" s="55"/>
      <c r="N15" s="55"/>
      <c r="O15" s="55"/>
      <c r="P15" s="55"/>
      <c r="Q15" s="55"/>
      <c r="R15" s="32">
        <f>MAX(0, (F15*'Pondération Vendeurs'!$D$6 + G15*'Pondération Vendeurs'!$D$7 + H15*'Pondération Vendeurs'!$D$8 + I15*'Pondération Vendeurs'!$D$9 + J15*'Pondération Vendeurs'!$D$10 + K15*'Pondération Vendeurs'!$D$11 + L15*'Pondération Vendeurs'!$D$12)/10 - M15*15 - N15*10 - O15*10 - P15*10 - Q15*10)</f>
        <v>0</v>
      </c>
      <c r="S15" s="33" t="str">
        <f t="shared" si="0"/>
        <v/>
      </c>
      <c r="T15" s="53" t="str">
        <f t="shared" si="1"/>
        <v/>
      </c>
      <c r="U15" s="29"/>
    </row>
    <row r="16" spans="1:21" ht="21.75" customHeight="1" x14ac:dyDescent="0.3">
      <c r="A16" s="28">
        <v>11</v>
      </c>
      <c r="B16" s="28"/>
      <c r="C16" s="28"/>
      <c r="D16" s="28"/>
      <c r="E16" s="28"/>
      <c r="F16" s="48"/>
      <c r="G16" s="48"/>
      <c r="H16" s="48"/>
      <c r="I16" s="48"/>
      <c r="J16" s="48"/>
      <c r="K16" s="48"/>
      <c r="L16" s="48"/>
      <c r="M16" s="55"/>
      <c r="N16" s="55"/>
      <c r="O16" s="55"/>
      <c r="P16" s="55"/>
      <c r="Q16" s="55"/>
      <c r="R16" s="30">
        <f>MAX(0, (F16*'Pondération Vendeurs'!$D$6 + G16*'Pondération Vendeurs'!$D$7 + H16*'Pondération Vendeurs'!$D$8 + I16*'Pondération Vendeurs'!$D$9 + J16*'Pondération Vendeurs'!$D$10 + K16*'Pondération Vendeurs'!$D$11 + L16*'Pondération Vendeurs'!$D$12)/10 - M16*15 - N16*10 - O16*10 - P16*10 - Q16*10)</f>
        <v>0</v>
      </c>
      <c r="S16" s="31" t="str">
        <f t="shared" si="0"/>
        <v/>
      </c>
      <c r="T16" s="52" t="str">
        <f t="shared" si="1"/>
        <v/>
      </c>
      <c r="U16" s="28"/>
    </row>
    <row r="17" spans="1:21" ht="21.75" customHeight="1" x14ac:dyDescent="0.3">
      <c r="A17" s="29">
        <v>12</v>
      </c>
      <c r="B17" s="29"/>
      <c r="C17" s="29"/>
      <c r="D17" s="29"/>
      <c r="E17" s="29"/>
      <c r="F17" s="48"/>
      <c r="G17" s="48"/>
      <c r="H17" s="48"/>
      <c r="I17" s="48"/>
      <c r="J17" s="48"/>
      <c r="K17" s="48"/>
      <c r="L17" s="48"/>
      <c r="M17" s="55"/>
      <c r="N17" s="55"/>
      <c r="O17" s="55"/>
      <c r="P17" s="55"/>
      <c r="Q17" s="55"/>
      <c r="R17" s="32">
        <f>MAX(0, (F17*'Pondération Vendeurs'!$D$6 + G17*'Pondération Vendeurs'!$D$7 + H17*'Pondération Vendeurs'!$D$8 + I17*'Pondération Vendeurs'!$D$9 + J17*'Pondération Vendeurs'!$D$10 + K17*'Pondération Vendeurs'!$D$11 + L17*'Pondération Vendeurs'!$D$12)/10 - M17*15 - N17*10 - O17*10 - P17*10 - Q17*10)</f>
        <v>0</v>
      </c>
      <c r="S17" s="33" t="str">
        <f t="shared" si="0"/>
        <v/>
      </c>
      <c r="T17" s="53" t="str">
        <f t="shared" si="1"/>
        <v/>
      </c>
      <c r="U17" s="29"/>
    </row>
    <row r="18" spans="1:21" ht="21.75" customHeight="1" x14ac:dyDescent="0.3">
      <c r="A18" s="28">
        <v>13</v>
      </c>
      <c r="B18" s="28"/>
      <c r="C18" s="28"/>
      <c r="D18" s="28"/>
      <c r="E18" s="28"/>
      <c r="F18" s="48"/>
      <c r="G18" s="48"/>
      <c r="H18" s="48"/>
      <c r="I18" s="48"/>
      <c r="J18" s="48"/>
      <c r="K18" s="48"/>
      <c r="L18" s="48"/>
      <c r="M18" s="55"/>
      <c r="N18" s="55"/>
      <c r="O18" s="55"/>
      <c r="P18" s="55"/>
      <c r="Q18" s="55"/>
      <c r="R18" s="30">
        <f>MAX(0, (F18*'Pondération Vendeurs'!$D$6 + G18*'Pondération Vendeurs'!$D$7 + H18*'Pondération Vendeurs'!$D$8 + I18*'Pondération Vendeurs'!$D$9 + J18*'Pondération Vendeurs'!$D$10 + K18*'Pondération Vendeurs'!$D$11 + L18*'Pondération Vendeurs'!$D$12)/10 - M18*15 - N18*10 - O18*10 - P18*10 - Q18*10)</f>
        <v>0</v>
      </c>
      <c r="S18" s="31" t="str">
        <f t="shared" si="0"/>
        <v/>
      </c>
      <c r="T18" s="52" t="str">
        <f t="shared" si="1"/>
        <v/>
      </c>
      <c r="U18" s="28"/>
    </row>
    <row r="19" spans="1:21" ht="21.75" customHeight="1" x14ac:dyDescent="0.3">
      <c r="A19" s="29">
        <v>14</v>
      </c>
      <c r="B19" s="29"/>
      <c r="C19" s="29"/>
      <c r="D19" s="29"/>
      <c r="E19" s="29"/>
      <c r="F19" s="48"/>
      <c r="G19" s="48"/>
      <c r="H19" s="48"/>
      <c r="I19" s="48"/>
      <c r="J19" s="48"/>
      <c r="K19" s="48"/>
      <c r="L19" s="48"/>
      <c r="M19" s="55"/>
      <c r="N19" s="55"/>
      <c r="O19" s="55"/>
      <c r="P19" s="55"/>
      <c r="Q19" s="55"/>
      <c r="R19" s="32">
        <f>MAX(0, (F19*'Pondération Vendeurs'!$D$6 + G19*'Pondération Vendeurs'!$D$7 + H19*'Pondération Vendeurs'!$D$8 + I19*'Pondération Vendeurs'!$D$9 + J19*'Pondération Vendeurs'!$D$10 + K19*'Pondération Vendeurs'!$D$11 + L19*'Pondération Vendeurs'!$D$12)/10 - M19*15 - N19*10 - O19*10 - P19*10 - Q19*10)</f>
        <v>0</v>
      </c>
      <c r="S19" s="33" t="str">
        <f t="shared" si="0"/>
        <v/>
      </c>
      <c r="T19" s="53" t="str">
        <f t="shared" si="1"/>
        <v/>
      </c>
      <c r="U19" s="29"/>
    </row>
    <row r="20" spans="1:21" ht="21.75" customHeight="1" x14ac:dyDescent="0.3">
      <c r="A20" s="28">
        <v>15</v>
      </c>
      <c r="B20" s="28"/>
      <c r="C20" s="28"/>
      <c r="D20" s="28"/>
      <c r="E20" s="28"/>
      <c r="F20" s="48"/>
      <c r="G20" s="48"/>
      <c r="H20" s="48"/>
      <c r="I20" s="48"/>
      <c r="J20" s="48"/>
      <c r="K20" s="48"/>
      <c r="L20" s="48"/>
      <c r="M20" s="55"/>
      <c r="N20" s="55"/>
      <c r="O20" s="55"/>
      <c r="P20" s="55"/>
      <c r="Q20" s="55"/>
      <c r="R20" s="30">
        <f>MAX(0, (F20*'Pondération Vendeurs'!$D$6 + G20*'Pondération Vendeurs'!$D$7 + H20*'Pondération Vendeurs'!$D$8 + I20*'Pondération Vendeurs'!$D$9 + J20*'Pondération Vendeurs'!$D$10 + K20*'Pondération Vendeurs'!$D$11 + L20*'Pondération Vendeurs'!$D$12)/10 - M20*15 - N20*10 - O20*10 - P20*10 - Q20*10)</f>
        <v>0</v>
      </c>
      <c r="S20" s="31" t="str">
        <f t="shared" si="0"/>
        <v/>
      </c>
      <c r="T20" s="52" t="str">
        <f t="shared" si="1"/>
        <v/>
      </c>
      <c r="U20" s="28"/>
    </row>
    <row r="21" spans="1:21" ht="21.75" customHeight="1" x14ac:dyDescent="0.3">
      <c r="A21" s="29">
        <v>16</v>
      </c>
      <c r="B21" s="29"/>
      <c r="C21" s="29"/>
      <c r="D21" s="29"/>
      <c r="E21" s="29"/>
      <c r="F21" s="48"/>
      <c r="G21" s="48"/>
      <c r="H21" s="48"/>
      <c r="I21" s="48"/>
      <c r="J21" s="48"/>
      <c r="K21" s="48"/>
      <c r="L21" s="48"/>
      <c r="M21" s="55"/>
      <c r="N21" s="55"/>
      <c r="O21" s="55"/>
      <c r="P21" s="55"/>
      <c r="Q21" s="55"/>
      <c r="R21" s="32">
        <f>MAX(0, (F21*'Pondération Vendeurs'!$D$6 + G21*'Pondération Vendeurs'!$D$7 + H21*'Pondération Vendeurs'!$D$8 + I21*'Pondération Vendeurs'!$D$9 + J21*'Pondération Vendeurs'!$D$10 + K21*'Pondération Vendeurs'!$D$11 + L21*'Pondération Vendeurs'!$D$12)/10 - M21*15 - N21*10 - O21*10 - P21*10 - Q21*10)</f>
        <v>0</v>
      </c>
      <c r="S21" s="33" t="str">
        <f t="shared" si="0"/>
        <v/>
      </c>
      <c r="T21" s="53" t="str">
        <f t="shared" si="1"/>
        <v/>
      </c>
      <c r="U21" s="29"/>
    </row>
    <row r="22" spans="1:21" ht="21.75" customHeight="1" x14ac:dyDescent="0.3">
      <c r="A22" s="28">
        <v>17</v>
      </c>
      <c r="B22" s="28"/>
      <c r="C22" s="28"/>
      <c r="D22" s="28"/>
      <c r="E22" s="28"/>
      <c r="F22" s="48"/>
      <c r="G22" s="48"/>
      <c r="H22" s="48"/>
      <c r="I22" s="48"/>
      <c r="J22" s="48"/>
      <c r="K22" s="48"/>
      <c r="L22" s="48"/>
      <c r="M22" s="55"/>
      <c r="N22" s="55"/>
      <c r="O22" s="55"/>
      <c r="P22" s="55"/>
      <c r="Q22" s="55"/>
      <c r="R22" s="30">
        <f>MAX(0, (F22*'Pondération Vendeurs'!$D$6 + G22*'Pondération Vendeurs'!$D$7 + H22*'Pondération Vendeurs'!$D$8 + I22*'Pondération Vendeurs'!$D$9 + J22*'Pondération Vendeurs'!$D$10 + K22*'Pondération Vendeurs'!$D$11 + L22*'Pondération Vendeurs'!$D$12)/10 - M22*15 - N22*10 - O22*10 - P22*10 - Q22*10)</f>
        <v>0</v>
      </c>
      <c r="S22" s="31" t="str">
        <f t="shared" si="0"/>
        <v/>
      </c>
      <c r="T22" s="52" t="str">
        <f t="shared" si="1"/>
        <v/>
      </c>
      <c r="U22" s="28"/>
    </row>
    <row r="23" spans="1:21" ht="21.75" customHeight="1" x14ac:dyDescent="0.3">
      <c r="A23" s="29">
        <v>18</v>
      </c>
      <c r="B23" s="29"/>
      <c r="C23" s="29"/>
      <c r="D23" s="29"/>
      <c r="E23" s="29"/>
      <c r="F23" s="48"/>
      <c r="G23" s="48"/>
      <c r="H23" s="48"/>
      <c r="I23" s="48"/>
      <c r="J23" s="48"/>
      <c r="K23" s="48"/>
      <c r="L23" s="48"/>
      <c r="M23" s="55"/>
      <c r="N23" s="55"/>
      <c r="O23" s="55"/>
      <c r="P23" s="55"/>
      <c r="Q23" s="55"/>
      <c r="R23" s="32">
        <f>MAX(0, (F23*'Pondération Vendeurs'!$D$6 + G23*'Pondération Vendeurs'!$D$7 + H23*'Pondération Vendeurs'!$D$8 + I23*'Pondération Vendeurs'!$D$9 + J23*'Pondération Vendeurs'!$D$10 + K23*'Pondération Vendeurs'!$D$11 + L23*'Pondération Vendeurs'!$D$12)/10 - M23*15 - N23*10 - O23*10 - P23*10 - Q23*10)</f>
        <v>0</v>
      </c>
      <c r="S23" s="33" t="str">
        <f t="shared" si="0"/>
        <v/>
      </c>
      <c r="T23" s="53" t="str">
        <f t="shared" si="1"/>
        <v/>
      </c>
      <c r="U23" s="29"/>
    </row>
    <row r="24" spans="1:21" ht="21.75" customHeight="1" x14ac:dyDescent="0.3">
      <c r="A24" s="28">
        <v>19</v>
      </c>
      <c r="B24" s="28"/>
      <c r="C24" s="28"/>
      <c r="D24" s="28"/>
      <c r="E24" s="28"/>
      <c r="F24" s="48"/>
      <c r="G24" s="48"/>
      <c r="H24" s="48"/>
      <c r="I24" s="48"/>
      <c r="J24" s="48"/>
      <c r="K24" s="48"/>
      <c r="L24" s="48"/>
      <c r="M24" s="55"/>
      <c r="N24" s="55"/>
      <c r="O24" s="55"/>
      <c r="P24" s="55"/>
      <c r="Q24" s="55"/>
      <c r="R24" s="30">
        <f>MAX(0, (F24*'Pondération Vendeurs'!$D$6 + G24*'Pondération Vendeurs'!$D$7 + H24*'Pondération Vendeurs'!$D$8 + I24*'Pondération Vendeurs'!$D$9 + J24*'Pondération Vendeurs'!$D$10 + K24*'Pondération Vendeurs'!$D$11 + L24*'Pondération Vendeurs'!$D$12)/10 - M24*15 - N24*10 - O24*10 - P24*10 - Q24*10)</f>
        <v>0</v>
      </c>
      <c r="S24" s="31" t="str">
        <f t="shared" si="0"/>
        <v/>
      </c>
      <c r="T24" s="52" t="str">
        <f t="shared" si="1"/>
        <v/>
      </c>
      <c r="U24" s="28"/>
    </row>
    <row r="25" spans="1:21" ht="21.75" customHeight="1" x14ac:dyDescent="0.3">
      <c r="A25" s="29">
        <v>20</v>
      </c>
      <c r="B25" s="29"/>
      <c r="C25" s="29"/>
      <c r="D25" s="29"/>
      <c r="E25" s="29"/>
      <c r="F25" s="48"/>
      <c r="G25" s="48"/>
      <c r="H25" s="48"/>
      <c r="I25" s="48"/>
      <c r="J25" s="48"/>
      <c r="K25" s="48"/>
      <c r="L25" s="48"/>
      <c r="M25" s="55"/>
      <c r="N25" s="55"/>
      <c r="O25" s="55"/>
      <c r="P25" s="55"/>
      <c r="Q25" s="55"/>
      <c r="R25" s="32">
        <f>MAX(0, (F25*'Pondération Vendeurs'!$D$6 + G25*'Pondération Vendeurs'!$D$7 + H25*'Pondération Vendeurs'!$D$8 + I25*'Pondération Vendeurs'!$D$9 + J25*'Pondération Vendeurs'!$D$10 + K25*'Pondération Vendeurs'!$D$11 + L25*'Pondération Vendeurs'!$D$12)/10 - M25*15 - N25*10 - O25*10 - P25*10 - Q25*10)</f>
        <v>0</v>
      </c>
      <c r="S25" s="33" t="str">
        <f t="shared" si="0"/>
        <v/>
      </c>
      <c r="T25" s="53" t="str">
        <f t="shared" si="1"/>
        <v/>
      </c>
      <c r="U25" s="29"/>
    </row>
    <row r="26" spans="1:21" ht="21.75" customHeight="1" x14ac:dyDescent="0.3">
      <c r="A26" s="28">
        <v>21</v>
      </c>
      <c r="B26" s="28"/>
      <c r="C26" s="28"/>
      <c r="D26" s="28"/>
      <c r="E26" s="28"/>
      <c r="F26" s="48"/>
      <c r="G26" s="48"/>
      <c r="H26" s="48"/>
      <c r="I26" s="48"/>
      <c r="J26" s="48"/>
      <c r="K26" s="48"/>
      <c r="L26" s="48"/>
      <c r="M26" s="55"/>
      <c r="N26" s="55"/>
      <c r="O26" s="55"/>
      <c r="P26" s="55"/>
      <c r="Q26" s="55"/>
      <c r="R26" s="30">
        <f>MAX(0, (F26*'Pondération Vendeurs'!$D$6 + G26*'Pondération Vendeurs'!$D$7 + H26*'Pondération Vendeurs'!$D$8 + I26*'Pondération Vendeurs'!$D$9 + J26*'Pondération Vendeurs'!$D$10 + K26*'Pondération Vendeurs'!$D$11 + L26*'Pondération Vendeurs'!$D$12)/10 - M26*15 - N26*10 - O26*10 - P26*10 - Q26*10)</f>
        <v>0</v>
      </c>
      <c r="S26" s="31" t="str">
        <f t="shared" si="0"/>
        <v/>
      </c>
      <c r="T26" s="52" t="str">
        <f t="shared" si="1"/>
        <v/>
      </c>
      <c r="U26" s="28"/>
    </row>
    <row r="27" spans="1:21" ht="21.75" customHeight="1" x14ac:dyDescent="0.3">
      <c r="A27" s="29">
        <v>22</v>
      </c>
      <c r="B27" s="29"/>
      <c r="C27" s="29"/>
      <c r="D27" s="29"/>
      <c r="E27" s="29"/>
      <c r="F27" s="48"/>
      <c r="G27" s="48"/>
      <c r="H27" s="48"/>
      <c r="I27" s="48"/>
      <c r="J27" s="48"/>
      <c r="K27" s="48"/>
      <c r="L27" s="48"/>
      <c r="M27" s="55"/>
      <c r="N27" s="55"/>
      <c r="O27" s="55"/>
      <c r="P27" s="55"/>
      <c r="Q27" s="55"/>
      <c r="R27" s="32">
        <f>MAX(0, (F27*'Pondération Vendeurs'!$D$6 + G27*'Pondération Vendeurs'!$D$7 + H27*'Pondération Vendeurs'!$D$8 + I27*'Pondération Vendeurs'!$D$9 + J27*'Pondération Vendeurs'!$D$10 + K27*'Pondération Vendeurs'!$D$11 + L27*'Pondération Vendeurs'!$D$12)/10 - M27*15 - N27*10 - O27*10 - P27*10 - Q27*10)</f>
        <v>0</v>
      </c>
      <c r="S27" s="33" t="str">
        <f t="shared" si="0"/>
        <v/>
      </c>
      <c r="T27" s="53" t="str">
        <f t="shared" si="1"/>
        <v/>
      </c>
      <c r="U27" s="29"/>
    </row>
    <row r="28" spans="1:21" ht="21.75" customHeight="1" x14ac:dyDescent="0.3">
      <c r="A28" s="28">
        <v>23</v>
      </c>
      <c r="B28" s="28"/>
      <c r="C28" s="28"/>
      <c r="D28" s="28"/>
      <c r="E28" s="28"/>
      <c r="F28" s="48"/>
      <c r="G28" s="48"/>
      <c r="H28" s="48"/>
      <c r="I28" s="48"/>
      <c r="J28" s="48"/>
      <c r="K28" s="48"/>
      <c r="L28" s="48"/>
      <c r="M28" s="55"/>
      <c r="N28" s="55"/>
      <c r="O28" s="55"/>
      <c r="P28" s="55"/>
      <c r="Q28" s="55"/>
      <c r="R28" s="30">
        <f>MAX(0, (F28*'Pondération Vendeurs'!$D$6 + G28*'Pondération Vendeurs'!$D$7 + H28*'Pondération Vendeurs'!$D$8 + I28*'Pondération Vendeurs'!$D$9 + J28*'Pondération Vendeurs'!$D$10 + K28*'Pondération Vendeurs'!$D$11 + L28*'Pondération Vendeurs'!$D$12)/10 - M28*15 - N28*10 - O28*10 - P28*10 - Q28*10)</f>
        <v>0</v>
      </c>
      <c r="S28" s="31" t="str">
        <f t="shared" si="0"/>
        <v/>
      </c>
      <c r="T28" s="52" t="str">
        <f t="shared" si="1"/>
        <v/>
      </c>
      <c r="U28" s="28"/>
    </row>
    <row r="29" spans="1:21" ht="21.75" customHeight="1" x14ac:dyDescent="0.3">
      <c r="A29" s="29">
        <v>24</v>
      </c>
      <c r="B29" s="29"/>
      <c r="C29" s="29"/>
      <c r="D29" s="29"/>
      <c r="E29" s="29"/>
      <c r="F29" s="48"/>
      <c r="G29" s="48"/>
      <c r="H29" s="48"/>
      <c r="I29" s="48"/>
      <c r="J29" s="48"/>
      <c r="K29" s="48"/>
      <c r="L29" s="48"/>
      <c r="M29" s="55"/>
      <c r="N29" s="55"/>
      <c r="O29" s="55"/>
      <c r="P29" s="55"/>
      <c r="Q29" s="55"/>
      <c r="R29" s="32">
        <f>MAX(0, (F29*'Pondération Vendeurs'!$D$6 + G29*'Pondération Vendeurs'!$D$7 + H29*'Pondération Vendeurs'!$D$8 + I29*'Pondération Vendeurs'!$D$9 + J29*'Pondération Vendeurs'!$D$10 + K29*'Pondération Vendeurs'!$D$11 + L29*'Pondération Vendeurs'!$D$12)/10 - M29*15 - N29*10 - O29*10 - P29*10 - Q29*10)</f>
        <v>0</v>
      </c>
      <c r="S29" s="33" t="str">
        <f t="shared" si="0"/>
        <v/>
      </c>
      <c r="T29" s="53" t="str">
        <f t="shared" si="1"/>
        <v/>
      </c>
      <c r="U29" s="29"/>
    </row>
    <row r="30" spans="1:21" ht="21.75" customHeight="1" x14ac:dyDescent="0.3">
      <c r="A30" s="28">
        <v>25</v>
      </c>
      <c r="B30" s="28"/>
      <c r="C30" s="28"/>
      <c r="D30" s="28"/>
      <c r="E30" s="28"/>
      <c r="F30" s="48"/>
      <c r="G30" s="48"/>
      <c r="H30" s="48"/>
      <c r="I30" s="48"/>
      <c r="J30" s="48"/>
      <c r="K30" s="48"/>
      <c r="L30" s="48"/>
      <c r="M30" s="55"/>
      <c r="N30" s="55"/>
      <c r="O30" s="55"/>
      <c r="P30" s="55"/>
      <c r="Q30" s="55"/>
      <c r="R30" s="30">
        <f>MAX(0, (F30*'Pondération Vendeurs'!$D$6 + G30*'Pondération Vendeurs'!$D$7 + H30*'Pondération Vendeurs'!$D$8 + I30*'Pondération Vendeurs'!$D$9 + J30*'Pondération Vendeurs'!$D$10 + K30*'Pondération Vendeurs'!$D$11 + L30*'Pondération Vendeurs'!$D$12)/10 - M30*15 - N30*10 - O30*10 - P30*10 - Q30*10)</f>
        <v>0</v>
      </c>
      <c r="S30" s="31" t="str">
        <f t="shared" si="0"/>
        <v/>
      </c>
      <c r="T30" s="52" t="str">
        <f t="shared" si="1"/>
        <v/>
      </c>
      <c r="U30" s="28"/>
    </row>
    <row r="31" spans="1:21" ht="21.75" customHeight="1" x14ac:dyDescent="0.3">
      <c r="A31" s="29">
        <v>26</v>
      </c>
      <c r="B31" s="29"/>
      <c r="C31" s="29"/>
      <c r="D31" s="29"/>
      <c r="E31" s="29"/>
      <c r="F31" s="48"/>
      <c r="G31" s="48"/>
      <c r="H31" s="48"/>
      <c r="I31" s="48"/>
      <c r="J31" s="48"/>
      <c r="K31" s="48"/>
      <c r="L31" s="48"/>
      <c r="M31" s="55"/>
      <c r="N31" s="55"/>
      <c r="O31" s="55"/>
      <c r="P31" s="55"/>
      <c r="Q31" s="55"/>
      <c r="R31" s="32">
        <f>MAX(0, (F31*'Pondération Vendeurs'!$D$6 + G31*'Pondération Vendeurs'!$D$7 + H31*'Pondération Vendeurs'!$D$8 + I31*'Pondération Vendeurs'!$D$9 + J31*'Pondération Vendeurs'!$D$10 + K31*'Pondération Vendeurs'!$D$11 + L31*'Pondération Vendeurs'!$D$12)/10 - M31*15 - N31*10 - O31*10 - P31*10 - Q31*10)</f>
        <v>0</v>
      </c>
      <c r="S31" s="33" t="str">
        <f t="shared" si="0"/>
        <v/>
      </c>
      <c r="T31" s="53" t="str">
        <f t="shared" si="1"/>
        <v/>
      </c>
      <c r="U31" s="29"/>
    </row>
    <row r="32" spans="1:21" ht="21.75" customHeight="1" x14ac:dyDescent="0.3">
      <c r="A32" s="28">
        <v>27</v>
      </c>
      <c r="B32" s="28"/>
      <c r="C32" s="28"/>
      <c r="D32" s="28"/>
      <c r="E32" s="28"/>
      <c r="F32" s="48"/>
      <c r="G32" s="48"/>
      <c r="H32" s="48"/>
      <c r="I32" s="48"/>
      <c r="J32" s="48"/>
      <c r="K32" s="48"/>
      <c r="L32" s="48"/>
      <c r="M32" s="55"/>
      <c r="N32" s="55"/>
      <c r="O32" s="55"/>
      <c r="P32" s="55"/>
      <c r="Q32" s="55"/>
      <c r="R32" s="30">
        <f>MAX(0, (F32*'Pondération Vendeurs'!$D$6 + G32*'Pondération Vendeurs'!$D$7 + H32*'Pondération Vendeurs'!$D$8 + I32*'Pondération Vendeurs'!$D$9 + J32*'Pondération Vendeurs'!$D$10 + K32*'Pondération Vendeurs'!$D$11 + L32*'Pondération Vendeurs'!$D$12)/10 - M32*15 - N32*10 - O32*10 - P32*10 - Q32*10)</f>
        <v>0</v>
      </c>
      <c r="S32" s="31" t="str">
        <f t="shared" si="0"/>
        <v/>
      </c>
      <c r="T32" s="52" t="str">
        <f t="shared" si="1"/>
        <v/>
      </c>
      <c r="U32" s="28"/>
    </row>
    <row r="33" spans="1:21" ht="21.75" customHeight="1" x14ac:dyDescent="0.3">
      <c r="A33" s="29">
        <v>28</v>
      </c>
      <c r="B33" s="29"/>
      <c r="C33" s="29"/>
      <c r="D33" s="29"/>
      <c r="E33" s="29"/>
      <c r="F33" s="48"/>
      <c r="G33" s="48"/>
      <c r="H33" s="48"/>
      <c r="I33" s="48"/>
      <c r="J33" s="48"/>
      <c r="K33" s="48"/>
      <c r="L33" s="48"/>
      <c r="M33" s="55"/>
      <c r="N33" s="55"/>
      <c r="O33" s="55"/>
      <c r="P33" s="55"/>
      <c r="Q33" s="55"/>
      <c r="R33" s="32">
        <f>MAX(0, (F33*'Pondération Vendeurs'!$D$6 + G33*'Pondération Vendeurs'!$D$7 + H33*'Pondération Vendeurs'!$D$8 + I33*'Pondération Vendeurs'!$D$9 + J33*'Pondération Vendeurs'!$D$10 + K33*'Pondération Vendeurs'!$D$11 + L33*'Pondération Vendeurs'!$D$12)/10 - M33*15 - N33*10 - O33*10 - P33*10 - Q33*10)</f>
        <v>0</v>
      </c>
      <c r="S33" s="33" t="str">
        <f t="shared" si="0"/>
        <v/>
      </c>
      <c r="T33" s="53" t="str">
        <f t="shared" si="1"/>
        <v/>
      </c>
      <c r="U33" s="29"/>
    </row>
  </sheetData>
  <mergeCells count="6">
    <mergeCell ref="A1:U1"/>
    <mergeCell ref="A2:U2"/>
    <mergeCell ref="A4:E4"/>
    <mergeCell ref="F4:L4"/>
    <mergeCell ref="M4:Q4"/>
    <mergeCell ref="R4:U4"/>
  </mergeCells>
  <conditionalFormatting sqref="R6:R33">
    <cfRule type="colorScale" priority="5">
      <colorScale>
        <cfvo type="num" val="0"/>
        <cfvo type="num" val="50"/>
        <cfvo type="num" val="100"/>
        <color rgb="FFFF4B4B"/>
        <color rgb="FFFFEB9C"/>
        <color rgb="FF63BE7B"/>
      </colorScale>
    </cfRule>
  </conditionalFormatting>
  <conditionalFormatting sqref="S6:S33">
    <cfRule type="cellIs" dxfId="2" priority="2" operator="equal">
      <formula>"CHAUD"</formula>
    </cfRule>
    <cfRule type="cellIs" dxfId="1" priority="3" operator="equal">
      <formula>"TIÈDE"</formula>
    </cfRule>
    <cfRule type="cellIs" dxfId="0" priority="4" operator="equal">
      <formula>"FROID"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F5C99"/>
  </sheetPr>
  <dimension ref="A2:G25"/>
  <sheetViews>
    <sheetView showGridLines="0" topLeftCell="A16" zoomScaleNormal="100" workbookViewId="0"/>
  </sheetViews>
  <sheetFormatPr baseColWidth="10" defaultColWidth="8.88671875" defaultRowHeight="14.4" x14ac:dyDescent="0.3"/>
  <cols>
    <col min="1" max="1" width="3" customWidth="1"/>
    <col min="2" max="2" width="22" customWidth="1"/>
    <col min="3" max="6" width="16" customWidth="1"/>
    <col min="7" max="7" width="18" customWidth="1"/>
    <col min="8" max="8" width="3" customWidth="1"/>
  </cols>
  <sheetData>
    <row r="2" spans="1:7" ht="31.5" customHeight="1" x14ac:dyDescent="0.3">
      <c r="B2" s="63" t="s">
        <v>172</v>
      </c>
      <c r="C2" s="63"/>
      <c r="D2" s="63"/>
      <c r="E2" s="63"/>
      <c r="F2" s="63"/>
      <c r="G2" s="63"/>
    </row>
    <row r="4" spans="1:7" ht="21.75" customHeight="1" x14ac:dyDescent="0.3">
      <c r="B4" s="64" t="s">
        <v>173</v>
      </c>
      <c r="C4" s="64"/>
      <c r="D4" s="64"/>
      <c r="E4" s="64"/>
      <c r="F4" s="64"/>
      <c r="G4" s="64"/>
    </row>
    <row r="5" spans="1:7" ht="24" customHeight="1" x14ac:dyDescent="0.3">
      <c r="A5" s="13"/>
      <c r="B5" s="13" t="s">
        <v>174</v>
      </c>
      <c r="C5" s="13" t="s">
        <v>175</v>
      </c>
      <c r="D5" s="13" t="s">
        <v>176</v>
      </c>
      <c r="E5" s="13" t="s">
        <v>177</v>
      </c>
      <c r="F5" s="13" t="s">
        <v>178</v>
      </c>
    </row>
    <row r="6" spans="1:7" ht="27.75" customHeight="1" x14ac:dyDescent="0.3">
      <c r="B6" s="35" t="s">
        <v>179</v>
      </c>
      <c r="C6" s="36">
        <f>COUNTA('Tableau Acheteurs'!C6:C35)</f>
        <v>3</v>
      </c>
      <c r="D6" s="37">
        <f>COUNTIF('Tableau Acheteurs'!S6:S35,"CHAUD")</f>
        <v>1</v>
      </c>
      <c r="E6" s="38">
        <f>COUNTIF('Tableau Acheteurs'!S6:S35,"TIÈDE")</f>
        <v>1</v>
      </c>
      <c r="F6" s="39">
        <f>COUNTIF('Tableau Acheteurs'!S6:S35,"FROID")</f>
        <v>1</v>
      </c>
      <c r="G6" s="36">
        <f>IFERROR(AVERAGEIF('Tableau Acheteurs'!C6:C35,"&lt;&gt;",'Tableau Acheteurs'!R6:R35),0)</f>
        <v>55</v>
      </c>
    </row>
    <row r="7" spans="1:7" ht="27.75" customHeight="1" x14ac:dyDescent="0.3">
      <c r="B7" s="35" t="s">
        <v>180</v>
      </c>
      <c r="C7" s="40">
        <f>COUNTA('Tableau Vendeurs'!C6:C35)</f>
        <v>3</v>
      </c>
      <c r="D7" s="37">
        <f>COUNTIF('Tableau Vendeurs'!S6:S35,"CHAUD")</f>
        <v>1</v>
      </c>
      <c r="E7" s="38">
        <f>COUNTIF('Tableau Vendeurs'!S6:S35,"TIÈDE")</f>
        <v>1</v>
      </c>
      <c r="F7" s="39">
        <f>COUNTIF('Tableau Vendeurs'!S6:S35,"FROID")</f>
        <v>1</v>
      </c>
      <c r="G7" s="40">
        <f>IFERROR(AVERAGEIF('Tableau Vendeurs'!C6:C35,"&lt;&gt;",'Tableau Vendeurs'!R6:R35),0)</f>
        <v>51.166666666666664</v>
      </c>
    </row>
    <row r="8" spans="1:7" ht="27.75" customHeight="1" x14ac:dyDescent="0.3">
      <c r="B8" s="8" t="s">
        <v>181</v>
      </c>
      <c r="C8" s="41">
        <f>C6+C7</f>
        <v>6</v>
      </c>
      <c r="D8" s="41">
        <f>D6+D7</f>
        <v>2</v>
      </c>
      <c r="E8" s="41">
        <f>E6+E7</f>
        <v>2</v>
      </c>
      <c r="F8" s="41">
        <f>F6+F7</f>
        <v>2</v>
      </c>
      <c r="G8" s="41">
        <f>IFERROR((G6*C6+G7*C7)/(C6+C7),0)</f>
        <v>53.083333333333336</v>
      </c>
    </row>
    <row r="9" spans="1:7" ht="13.5" customHeight="1" x14ac:dyDescent="0.3"/>
    <row r="10" spans="1:7" ht="21.75" customHeight="1" x14ac:dyDescent="0.3">
      <c r="B10" s="65" t="s">
        <v>182</v>
      </c>
      <c r="C10" s="65"/>
      <c r="D10" s="65"/>
      <c r="E10" s="65"/>
      <c r="F10" s="65"/>
      <c r="G10" s="65"/>
    </row>
    <row r="11" spans="1:7" ht="19.5" customHeight="1" x14ac:dyDescent="0.3">
      <c r="B11" s="66" t="s">
        <v>183</v>
      </c>
      <c r="C11" s="66"/>
      <c r="D11" s="66"/>
      <c r="E11" s="66"/>
      <c r="F11" s="66"/>
      <c r="G11" s="66"/>
    </row>
    <row r="12" spans="1:7" ht="27.75" customHeight="1" x14ac:dyDescent="0.3">
      <c r="A12" s="13"/>
      <c r="B12" s="13" t="s">
        <v>184</v>
      </c>
      <c r="C12" s="13" t="s">
        <v>185</v>
      </c>
      <c r="D12" s="13" t="s">
        <v>186</v>
      </c>
      <c r="E12" s="13" t="s">
        <v>187</v>
      </c>
      <c r="F12" s="13" t="s">
        <v>188</v>
      </c>
    </row>
    <row r="13" spans="1:7" ht="31.5" customHeight="1" x14ac:dyDescent="0.3">
      <c r="B13" s="35" t="s">
        <v>179</v>
      </c>
      <c r="C13" s="36">
        <f>COUNTIF('Tableau Acheteurs'!U6:U35,"SIGNÉ")</f>
        <v>0</v>
      </c>
      <c r="D13" s="34">
        <f>IFERROR(AVERAGEIF('Tableau Acheteurs'!U6:U35,"SIGNÉ",'Tableau Acheteurs'!R6:R35),0)</f>
        <v>0</v>
      </c>
      <c r="E13" s="36">
        <f>COUNTIF('Tableau Acheteurs'!U6:U35,"PERDU")</f>
        <v>1</v>
      </c>
      <c r="F13" s="34">
        <f>IFERROR(AVERAGEIF('Tableau Acheteurs'!U6:U35,"PERDU",'Tableau Acheteurs'!R6:R35),0)</f>
        <v>17.5</v>
      </c>
      <c r="G13" s="19" t="str">
        <f>IF(C13&lt;3,"Données insuffisantes",IF(D13-F13&gt;=20,"Excellent ≥ 20 pts",IF(D13-F13&gt;=10,"Correct 10–20 pts","À réajuster &lt; 10 pts")))</f>
        <v>Données insuffisantes</v>
      </c>
    </row>
    <row r="14" spans="1:7" ht="31.5" customHeight="1" x14ac:dyDescent="0.3">
      <c r="B14" s="35" t="s">
        <v>180</v>
      </c>
      <c r="C14" s="40">
        <f>COUNTIF('Tableau Vendeurs'!U6:U35,"SIGNÉ")</f>
        <v>0</v>
      </c>
      <c r="D14" s="42">
        <f>IFERROR(AVERAGEIF('Tableau Vendeurs'!U6:U35,"SIGNÉ",'Tableau Vendeurs'!R6:R35),0)</f>
        <v>0</v>
      </c>
      <c r="E14" s="40">
        <f>COUNTIF('Tableau Vendeurs'!U6:U35,"PERDU")</f>
        <v>1</v>
      </c>
      <c r="F14" s="42">
        <f>IFERROR(AVERAGEIF('Tableau Vendeurs'!U6:U35,"PERDU",'Tableau Vendeurs'!R6:R35),0)</f>
        <v>13</v>
      </c>
      <c r="G14" s="14" t="str">
        <f>IF(C14&lt;3,"Données insuffisantes",IF(D14-F14&gt;=20,"Excellent ≥ 20 pts",IF(D14-F14&gt;=10,"Correct 10–20 pts","À réajuster &lt; 10 pts")))</f>
        <v>Données insuffisantes</v>
      </c>
    </row>
    <row r="15" spans="1:7" ht="13.5" customHeight="1" x14ac:dyDescent="0.3"/>
    <row r="16" spans="1:7" ht="31.5" customHeight="1" x14ac:dyDescent="0.3">
      <c r="B16" s="43" t="s">
        <v>189</v>
      </c>
      <c r="C16" s="67" t="s">
        <v>190</v>
      </c>
      <c r="D16" s="67"/>
      <c r="E16" s="67"/>
      <c r="F16" s="67"/>
      <c r="G16" s="67"/>
    </row>
    <row r="17" spans="2:7" ht="31.5" customHeight="1" x14ac:dyDescent="0.3">
      <c r="B17" s="44" t="s">
        <v>191</v>
      </c>
      <c r="C17" s="59" t="s">
        <v>192</v>
      </c>
      <c r="D17" s="59"/>
      <c r="E17" s="59"/>
      <c r="F17" s="59"/>
      <c r="G17" s="59"/>
    </row>
    <row r="18" spans="2:7" ht="31.5" customHeight="1" x14ac:dyDescent="0.3">
      <c r="B18" s="45" t="s">
        <v>193</v>
      </c>
      <c r="C18" s="60" t="s">
        <v>194</v>
      </c>
      <c r="D18" s="60"/>
      <c r="E18" s="60"/>
      <c r="F18" s="60"/>
      <c r="G18" s="60"/>
    </row>
    <row r="19" spans="2:7" ht="31.5" customHeight="1" x14ac:dyDescent="0.3">
      <c r="B19" s="46" t="s">
        <v>195</v>
      </c>
      <c r="C19" s="61" t="s">
        <v>196</v>
      </c>
      <c r="D19" s="61"/>
      <c r="E19" s="61"/>
      <c r="F19" s="61"/>
      <c r="G19" s="61"/>
    </row>
    <row r="20" spans="2:7" ht="13.5" customHeight="1" x14ac:dyDescent="0.3"/>
    <row r="21" spans="2:7" ht="21.75" customHeight="1" x14ac:dyDescent="0.3">
      <c r="B21" s="62" t="s">
        <v>197</v>
      </c>
      <c r="C21" s="62"/>
      <c r="D21" s="62"/>
      <c r="E21" s="62"/>
      <c r="F21" s="62"/>
      <c r="G21" s="62"/>
    </row>
    <row r="22" spans="2:7" ht="27.75" customHeight="1" x14ac:dyDescent="0.3">
      <c r="B22" s="58" t="s">
        <v>198</v>
      </c>
      <c r="C22" s="58"/>
      <c r="D22" s="58"/>
      <c r="E22" s="58"/>
      <c r="F22" s="58"/>
      <c r="G22" s="58"/>
    </row>
    <row r="23" spans="2:7" ht="27.75" customHeight="1" x14ac:dyDescent="0.3">
      <c r="B23" s="57" t="s">
        <v>199</v>
      </c>
      <c r="C23" s="57"/>
      <c r="D23" s="57"/>
      <c r="E23" s="57"/>
      <c r="F23" s="57"/>
      <c r="G23" s="57"/>
    </row>
    <row r="24" spans="2:7" ht="27.75" customHeight="1" x14ac:dyDescent="0.3">
      <c r="B24" s="58" t="s">
        <v>200</v>
      </c>
      <c r="C24" s="58"/>
      <c r="D24" s="58"/>
      <c r="E24" s="58"/>
      <c r="F24" s="58"/>
      <c r="G24" s="58"/>
    </row>
    <row r="25" spans="2:7" ht="27.75" customHeight="1" x14ac:dyDescent="0.3">
      <c r="B25" s="57" t="s">
        <v>201</v>
      </c>
      <c r="C25" s="57"/>
      <c r="D25" s="57"/>
      <c r="E25" s="57"/>
      <c r="F25" s="57"/>
      <c r="G25" s="57"/>
    </row>
  </sheetData>
  <mergeCells count="13">
    <mergeCell ref="B2:G2"/>
    <mergeCell ref="B4:G4"/>
    <mergeCell ref="B10:G10"/>
    <mergeCell ref="B11:G11"/>
    <mergeCell ref="C16:G16"/>
    <mergeCell ref="B23:G23"/>
    <mergeCell ref="B24:G24"/>
    <mergeCell ref="B25:G25"/>
    <mergeCell ref="C17:G17"/>
    <mergeCell ref="C18:G18"/>
    <mergeCell ref="C19:G19"/>
    <mergeCell ref="B21:G21"/>
    <mergeCell ref="B22:G2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Mode d'emploi</vt:lpstr>
      <vt:lpstr>Pondération Acheteurs</vt:lpstr>
      <vt:lpstr>Pondération Vendeurs</vt:lpstr>
      <vt:lpstr>Tableau Acheteurs</vt:lpstr>
      <vt:lpstr>Tableau Vendeurs</vt:lpstr>
      <vt:lpstr>Synthèse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Elise Layes</cp:lastModifiedBy>
  <cp:revision>0</cp:revision>
  <dcterms:created xsi:type="dcterms:W3CDTF">2026-05-05T11:56:56Z</dcterms:created>
  <dcterms:modified xsi:type="dcterms:W3CDTF">2026-05-07T13:34:44Z</dcterms:modified>
  <dc:language>en-US</dc:language>
</cp:coreProperties>
</file>